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821" activeTab="2"/>
  </bookViews>
  <sheets>
    <sheet name="1.部门收支总体情况批复表" sheetId="1" r:id="rId1"/>
    <sheet name="2.一般公共预算支出批复表（功能分类）" sheetId="2" r:id="rId2"/>
    <sheet name="3.一般公共预算批复表（经济分类）" sheetId="3" r:id="rId3"/>
    <sheet name="4.项目支出批复表" sheetId="4" r:id="rId4"/>
    <sheet name="5.政府采购预算批复表" sheetId="5" r:id="rId5"/>
    <sheet name="6.政府购买服务预算批复表" sheetId="6" r:id="rId6"/>
    <sheet name="7.部门整体支出绩效目标批复表" sheetId="7" r:id="rId7"/>
    <sheet name="8.项目支出绩效目标批复表" sheetId="8" r:id="rId8"/>
  </sheets>
  <externalReferences>
    <externalReference r:id="rId11"/>
  </externalReferences>
  <definedNames>
    <definedName name="产出指标" localSheetId="7">#REF!</definedName>
    <definedName name="产出指标" localSheetId="6">#REF!</definedName>
    <definedName name="产出指标">#REF!</definedName>
    <definedName name="结果表">#REF!</definedName>
    <definedName name="满意度指标" localSheetId="7">#REF!</definedName>
    <definedName name="满意度指标" localSheetId="6">#REF!</definedName>
    <definedName name="满意度指标">#REF!</definedName>
    <definedName name="效益指标" localSheetId="7">#REF!</definedName>
    <definedName name="效益指标" localSheetId="6">#REF!</definedName>
    <definedName name="效益指标">#REF!</definedName>
    <definedName name="一般公共预算支出">#REF!</definedName>
    <definedName name="一级指标" localSheetId="7">#REF!</definedName>
    <definedName name="一级指标" localSheetId="6">#REF!</definedName>
    <definedName name="一级指标">#REF!</definedName>
    <definedName name="_xlnm.Print_Titles" localSheetId="2">'3.一般公共预算批复表（经济分类）'!$4:$6</definedName>
  </definedNames>
  <calcPr fullCalcOnLoad="1"/>
</workbook>
</file>

<file path=xl/sharedStrings.xml><?xml version="1.0" encoding="utf-8"?>
<sst xmlns="http://schemas.openxmlformats.org/spreadsheetml/2006/main" count="875" uniqueCount="406">
  <si>
    <t>附表1</t>
  </si>
  <si>
    <t>遵义市中医院2022年部门预算调整部门收支总体情况批复表</t>
  </si>
  <si>
    <t>单位：元</t>
  </si>
  <si>
    <t>收入</t>
  </si>
  <si>
    <t>支出</t>
  </si>
  <si>
    <t>备注</t>
  </si>
  <si>
    <t>项目</t>
  </si>
  <si>
    <t>年初预算数</t>
  </si>
  <si>
    <t>调整预算数</t>
  </si>
  <si>
    <t>增减数</t>
  </si>
  <si>
    <t>一、一般公共预算财政拨款收入</t>
  </si>
  <si>
    <t>一、一般公共服务支出</t>
  </si>
  <si>
    <t/>
  </si>
  <si>
    <t>二、政府性基金预算财政拨款收入</t>
  </si>
  <si>
    <t>二、外交支出</t>
  </si>
  <si>
    <t>三、国有资本经营预算财政拨款收入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</si>
  <si>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</si>
  <si>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</si>
  <si>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</si>
  <si>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</si>
  <si>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</si>
  <si>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</si>
  <si>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</si>
  <si>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</si>
  <si>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</si>
  <si>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</si>
  <si>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</si>
  <si>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</si>
  <si>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</si>
  <si>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</si>
  <si>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十一、住房保障支出</t>
  </si>
  <si>
    <t>十二、其他支出</t>
  </si>
  <si>
    <t>十三、抗疫特别国债安排的支出</t>
  </si>
  <si>
    <t>十四、转移支出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</si>
  <si>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</si>
  <si>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</si>
  <si>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</si>
  <si>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</si>
  <si>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</si>
  <si>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</si>
  <si>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附表2</t>
  </si>
  <si>
    <t>遵义市中医院2022年部门预算调整一般公共预算支出批复表（功能分类科目）</t>
  </si>
  <si>
    <t>科目编码</t>
  </si>
  <si>
    <t>科目名称</t>
  </si>
  <si>
    <t>合计</t>
  </si>
  <si>
    <t>基本支出</t>
  </si>
  <si>
    <t>项目支出</t>
  </si>
  <si>
    <t>合  计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</si>
  <si>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</si>
  <si>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</si>
  <si>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</si>
  <si>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</si>
  <si>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</si>
  <si>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</si>
  <si>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</si>
  <si>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21002</t>
  </si>
  <si>
    <t>公立医院</t>
  </si>
  <si>
    <t>中医民族医院</t>
  </si>
  <si>
    <t>221</t>
  </si>
  <si>
    <t>住房保障支出</t>
  </si>
  <si>
    <t>22102</t>
  </si>
  <si>
    <t>住房改革支出</t>
  </si>
  <si>
    <t>2210201</t>
  </si>
  <si>
    <t>住房公积金</t>
  </si>
  <si>
    <t>附表3</t>
  </si>
  <si>
    <t>遵义市中医院2022年部门预算调整一般公共预算支出批复表（经济分类科目）</t>
  </si>
  <si>
    <t>政府预算经济分类</t>
  </si>
  <si>
    <t>部门预算经济分类</t>
  </si>
  <si>
    <t>总计调整指标</t>
  </si>
  <si>
    <t>其中：财政已批准调整指标</t>
  </si>
  <si>
    <t>财政尚未批准调整指标</t>
  </si>
  <si>
    <t>类</t>
  </si>
  <si>
    <t>款</t>
  </si>
  <si>
    <t>机关工资福利支出</t>
  </si>
  <si>
    <t>301</t>
  </si>
  <si>
    <t>工资福利支出</t>
  </si>
  <si>
    <t>01</t>
  </si>
  <si>
    <t xml:space="preserve"> 工资奖金津补贴</t>
  </si>
  <si>
    <t xml:space="preserve"> 基本工资</t>
  </si>
  <si>
    <t>02</t>
  </si>
  <si>
    <t xml:space="preserve"> 津贴补贴</t>
  </si>
  <si>
    <t>03</t>
  </si>
  <si>
    <t xml:space="preserve"> 奖金</t>
  </si>
  <si>
    <t xml:space="preserve"> 社会保障缴费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</si>
  <si>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</si>
  <si>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</si>
  <si>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</si>
  <si>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</si>
  <si>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</si>
  <si>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城镇职工基本医疗保险缴费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</si>
  <si>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</si>
  <si>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</si>
  <si>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</si>
  <si>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</si>
  <si>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</si>
  <si>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>13</t>
  </si>
  <si>
    <t xml:space="preserve"> 其他工资福利支出</t>
  </si>
  <si>
    <t>06</t>
  </si>
  <si>
    <t xml:space="preserve"> 伙食补助费</t>
  </si>
  <si>
    <t>14</t>
  </si>
  <si>
    <t xml:space="preserve"> 医疗费</t>
  </si>
  <si>
    <t>99</t>
  </si>
  <si>
    <t>机关商品和服务支出</t>
  </si>
  <si>
    <t>商品和服务支出</t>
  </si>
  <si>
    <t xml:space="preserve"> 办公经费</t>
  </si>
  <si>
    <t xml:space="preserve"> 办公费</t>
  </si>
  <si>
    <t xml:space="preserve"> 印刷费</t>
  </si>
  <si>
    <t>04</t>
  </si>
  <si>
    <t xml:space="preserve"> 手续费</t>
  </si>
  <si>
    <t>05</t>
  </si>
  <si>
    <t xml:space="preserve"> 水费</t>
  </si>
  <si>
    <t xml:space="preserve"> 电费</t>
  </si>
  <si>
    <t>07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</si>
  <si>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</si>
  <si>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</si>
  <si>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</si>
  <si>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</si>
  <si>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租赁费</t>
  </si>
  <si>
    <t>28</t>
  </si>
  <si>
    <t xml:space="preserve"> 工会经费</t>
  </si>
  <si>
    <t>29</t>
  </si>
  <si>
    <t xml:space="preserve"> 福利费</t>
  </si>
  <si>
    <t>39</t>
  </si>
  <si>
    <t xml:space="preserve"> 其他交通费用</t>
  </si>
  <si>
    <t>40</t>
  </si>
  <si>
    <t xml:space="preserve"> 税金及附加费用</t>
  </si>
  <si>
    <t xml:space="preserve"> 会议费</t>
  </si>
  <si>
    <t>15</t>
  </si>
  <si>
    <t xml:space="preserve"> 培训费</t>
  </si>
  <si>
    <t>16</t>
  </si>
  <si>
    <t xml:space="preserve"> 专用材料购置费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</si>
  <si>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</si>
  <si>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</si>
  <si>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</si>
  <si>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</si>
  <si>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</si>
  <si>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</si>
  <si>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 xml:space="preserve"> 委托业务费</t>
  </si>
  <si>
    <t xml:space="preserve"> 咨询费</t>
  </si>
  <si>
    <t>26</t>
  </si>
  <si>
    <t xml:space="preserve"> 劳务费</t>
  </si>
  <si>
    <t>27</t>
  </si>
  <si>
    <t xml:space="preserve"> 公务接待费</t>
  </si>
  <si>
    <t>17</t>
  </si>
  <si>
    <t xml:space="preserve"> 因公出国（境）费用</t>
  </si>
  <si>
    <t xml:space="preserve"> 公务用车运行维护费</t>
  </si>
  <si>
    <t>31</t>
  </si>
  <si>
    <t xml:space="preserve"> 维修(护)费</t>
  </si>
  <si>
    <t xml:space="preserve"> 其他商品和服务支出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</si>
  <si>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</si>
  <si>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</si>
  <si>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</si>
  <si>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</si>
  <si>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</si>
  <si>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</si>
  <si>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</si>
  <si>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</si>
  <si>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</si>
  <si>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</si>
  <si>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</si>
  <si>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</si>
  <si>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</si>
  <si>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</si>
  <si>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</si>
  <si>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</si>
  <si>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</si>
  <si>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</si>
  <si>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</si>
  <si>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</si>
  <si>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</si>
  <si>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>机关资本性支出（二）</t>
  </si>
  <si>
    <t>资本性支出（基本建设）</t>
  </si>
  <si>
    <t xml:space="preserve"> 其他基本建设支出</t>
  </si>
  <si>
    <t>对事业单位经常性补助</t>
  </si>
  <si>
    <t xml:space="preserve"> 工资福利支出</t>
  </si>
  <si>
    <t xml:space="preserve"> 绩效工资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</si>
  <si>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</si>
  <si>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</si>
  <si>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</si>
  <si>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</si>
  <si>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</si>
  <si>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</si>
  <si>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</si>
  <si>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</si>
  <si>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</si>
  <si>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</si>
  <si>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</si>
  <si>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</si>
  <si>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</si>
  <si>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</si>
  <si>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</si>
  <si>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</si>
  <si>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</si>
  <si>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</si>
  <si>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</si>
  <si>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</si>
  <si>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救济金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</si>
  <si>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</si>
  <si>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</si>
  <si>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</si>
  <si>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</si>
  <si>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</si>
  <si>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</si>
  <si>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</si>
  <si>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</si>
  <si>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</si>
  <si>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</si>
  <si>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</si>
  <si>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</si>
  <si>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</si>
  <si>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</si>
  <si>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</si>
  <si>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</si>
  <si>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</si>
  <si>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转移性支出</t>
  </si>
  <si>
    <t xml:space="preserve"> 上下级政府间政府间转移性支出</t>
  </si>
  <si>
    <t>该项为补助到县级的支出</t>
  </si>
  <si>
    <t>其他支出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</si>
  <si>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</si>
  <si>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</si>
  <si>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</si>
  <si>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</si>
  <si>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</si>
  <si>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附表4</t>
  </si>
  <si>
    <t>遵义市中医院2022年部门预算调整项目支出批复表</t>
  </si>
  <si>
    <t>单位：万元</t>
  </si>
  <si>
    <t>项目名称</t>
  </si>
  <si>
    <t>一、一般公共预算</t>
  </si>
  <si>
    <t>（1）卫生健康人才培训补助（省级）</t>
  </si>
  <si>
    <t>（2）医疗服务与保障能力提升（中医药事业传承与发展）省级补助</t>
  </si>
  <si>
    <t>（3）医疗卫生服务与保障能力提升补助资金</t>
  </si>
  <si>
    <t>（4）医疗卫生服务与保障能力提升补助资金</t>
  </si>
  <si>
    <t>（5）医疗卫生服务与保障能力提升补助资金</t>
  </si>
  <si>
    <t>（6）医疗服务与保障能力提升（公立医院综合改革）省级补助</t>
  </si>
  <si>
    <t>（7）黔财建【2021】200号 省财政厅下达遵义市疫情防控应急项目省预算内基本建设投资资金</t>
  </si>
  <si>
    <t>（8）医疗服务与保障能力提升（公立医院综合改革）中央补助</t>
  </si>
  <si>
    <t>（9）医疗卫生服务与保障能力提升补助资金</t>
  </si>
  <si>
    <t>（10）医疗卫生服务与保障能力提升补助资金</t>
  </si>
  <si>
    <t>（11）医疗服务与保障能力提升（公立医院综合改革）中央补助</t>
  </si>
  <si>
    <t>（12）医疗卫生服务与保障能力提升补助资金</t>
  </si>
  <si>
    <t>（13）卫生健康人才培训补助（省级）</t>
  </si>
  <si>
    <t>（14）医疗服务与保障能力提升（公立医院综合改革）中央补助</t>
  </si>
  <si>
    <t>（15）医疗卫生服务与保障能力提升补助资金</t>
  </si>
  <si>
    <t>（16）医疗卫生服务与保障能力提升补助资金</t>
  </si>
  <si>
    <t>（17）医疗卫生服务与保障能力提升补助资金</t>
  </si>
  <si>
    <t>（18）医疗卫生服务与保障能力提升补助资金</t>
  </si>
  <si>
    <t>（19）医疗服务与保障能力提升（公立医院综合改革）中央补助</t>
  </si>
  <si>
    <t>（20）医疗卫生服务与保障能力提升补助资金</t>
  </si>
  <si>
    <t>（21）医疗卫生服务与保障能力提升补助资金</t>
  </si>
  <si>
    <t>（22）医疗服务与保障能力提升（中医药事业传承与发展）中央补助</t>
  </si>
  <si>
    <t>（23）医疗卫生服务与保障能力提升补助资金</t>
  </si>
  <si>
    <t>（24）基本公共卫生服务中央补助</t>
  </si>
  <si>
    <t>（25）基本公共卫生服务中央补助</t>
  </si>
  <si>
    <t>（26）医疗卫生服务与保障能力提升补助资金</t>
  </si>
  <si>
    <t>（27）医疗卫生服务与保障能力提升补助资金</t>
  </si>
  <si>
    <t>（28）医疗服务与保障能力提升（公立医院综合改革）中央补助</t>
  </si>
  <si>
    <t>（29）医疗服务与保障能力提升（中医药事业传承与发展）中央补助</t>
  </si>
  <si>
    <t>（30）医疗服务与保障能力提升（中医药事业传承与发展）省级补助</t>
  </si>
  <si>
    <t>（31）医疗服务与保障能力提升（中医药事业传承与发展）省级补助</t>
  </si>
  <si>
    <t>（32）医疗服务与保障能力提升（中医药事业传承与发展）省级补助</t>
  </si>
  <si>
    <t>（33）医疗服务与保障能力提升（中医药事业传承与发展）省级补助</t>
  </si>
  <si>
    <t>（34）卫生健康人才培训补助（省级）</t>
  </si>
  <si>
    <t>（35）医疗卫生服务与保障能力提升补助资金</t>
  </si>
  <si>
    <t>（36）病媒生物防治业务经费</t>
  </si>
  <si>
    <t>（37）人才专项</t>
  </si>
  <si>
    <t>（38）慰问经费</t>
  </si>
  <si>
    <t>（39）收回额度再安排</t>
  </si>
  <si>
    <t>（40）医疗卫生服务与保障能力提升补助资金</t>
  </si>
  <si>
    <t>（41）公立医院化债贴息资金</t>
  </si>
  <si>
    <t>（42）政府购买服务专项资金</t>
  </si>
  <si>
    <t>（43）遗属费</t>
  </si>
  <si>
    <t>二、政府性基金预算</t>
  </si>
  <si>
    <t>（1）抗疫特别国债</t>
  </si>
  <si>
    <t>三、国有资本经营预算</t>
  </si>
  <si>
    <t>XXX项目</t>
  </si>
  <si>
    <t>......</t>
  </si>
  <si>
    <t>四、财政专户管理资金（仅含教育收费专户、粮食风险基金专户）</t>
  </si>
  <si>
    <t>五、单位其他资金</t>
  </si>
  <si>
    <t>注：本表填报预算部门所有项目支出情况</t>
  </si>
  <si>
    <t>附表5</t>
  </si>
  <si>
    <t>遵义市中医院2022年部门预算调整政府采购预算批复表</t>
  </si>
  <si>
    <t>功能科目</t>
  </si>
  <si>
    <t>政府经济科目</t>
  </si>
  <si>
    <t>部门经济科目</t>
  </si>
  <si>
    <t>品目名称</t>
  </si>
  <si>
    <t>采购组织形式</t>
  </si>
  <si>
    <t>采购项目分类</t>
  </si>
  <si>
    <t>采购方式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</si>
  <si>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</si>
  <si>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</si>
  <si>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</si>
  <si>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</si>
  <si>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</si>
  <si>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事业单位经营收入</t>
  </si>
  <si>
    <t>附属单位上缴收入</t>
  </si>
  <si>
    <t>上级补助收入</t>
  </si>
  <si>
    <t>其他收入</t>
  </si>
  <si>
    <t>医疗服务与保障能力提升（中医药事业传承与发展）省级补助</t>
  </si>
  <si>
    <t>50601</t>
  </si>
  <si>
    <t>31003</t>
  </si>
  <si>
    <t>专用设备购置</t>
  </si>
  <si>
    <t>医疗卫生服务与保障能力提升补助资金</t>
  </si>
  <si>
    <t>2100601</t>
  </si>
  <si>
    <t>31002</t>
  </si>
  <si>
    <t>办公设备购置</t>
  </si>
  <si>
    <t>医疗服务与保障能力提升（公立医院综合改革）中央补助</t>
  </si>
  <si>
    <t>2100299</t>
  </si>
  <si>
    <t>31007</t>
  </si>
  <si>
    <t>信息网络及软件购置更新</t>
  </si>
  <si>
    <t>医疗服务与保障能力提升（中医药事业传承与发展）中央补助</t>
  </si>
  <si>
    <t>附表6</t>
  </si>
  <si>
    <t>遵义市中医院2022年部门预算调整政府购买服务预算批复表</t>
  </si>
  <si>
    <t>政府购买服务名称</t>
  </si>
  <si>
    <t>政府购买服务内容</t>
  </si>
  <si>
    <t>注：本表仅限于行政机关、参公单位、人民团体、民主党派存在政府购买服务的情况填写，事业单位如有购买服务请在政府采购预算表填写</t>
  </si>
  <si>
    <t>附表7</t>
  </si>
  <si>
    <t>遵义市中医院2022年部门预算调整部门整体支出绩效目标批复表</t>
  </si>
  <si>
    <t>部门名称</t>
  </si>
  <si>
    <t>遵义市中医院</t>
  </si>
  <si>
    <t>部门总体资金情况(万元)：</t>
  </si>
  <si>
    <t>资金总额(万元)：</t>
  </si>
  <si>
    <t>其他</t>
  </si>
  <si>
    <t xml:space="preserve"> 部门职能概述</t>
  </si>
  <si>
    <t xml:space="preserve"> 部门绩效目标</t>
  </si>
  <si>
    <t>人员经费及公用经费及时使用，保障医院正常运转，提高职工满意度，遗属人员生活补助及时发放</t>
  </si>
  <si>
    <t>绩          效                指                 标</t>
  </si>
  <si>
    <t>一级指标</t>
  </si>
  <si>
    <t>二级指标</t>
  </si>
  <si>
    <t>三级指标</t>
  </si>
  <si>
    <t>指标值</t>
  </si>
  <si>
    <t>说明</t>
  </si>
  <si>
    <t>产出</t>
  </si>
  <si>
    <t>数量</t>
  </si>
  <si>
    <t>发放遗属补助人员</t>
  </si>
  <si>
    <t>=1人</t>
  </si>
  <si>
    <t>=4人</t>
  </si>
  <si>
    <t>工资发放完成率</t>
  </si>
  <si>
    <t>=100%</t>
  </si>
  <si>
    <t>……</t>
  </si>
  <si>
    <t>质量</t>
  </si>
  <si>
    <t>资金补助到位率</t>
  </si>
  <si>
    <t>大于等于100%</t>
  </si>
  <si>
    <t>资金使用合规性</t>
  </si>
  <si>
    <t>合规</t>
  </si>
  <si>
    <t>时效</t>
  </si>
  <si>
    <t>支付时限</t>
  </si>
  <si>
    <t>2022年</t>
  </si>
  <si>
    <t>工资发放及时率</t>
  </si>
  <si>
    <t>成本</t>
  </si>
  <si>
    <t>项目或定额成本控制率</t>
  </si>
  <si>
    <t>成本2</t>
  </si>
  <si>
    <t>效益</t>
  </si>
  <si>
    <t>经济效益</t>
  </si>
  <si>
    <t>经济效益1</t>
  </si>
  <si>
    <t>经济效益2</t>
  </si>
  <si>
    <t>社会效益</t>
  </si>
  <si>
    <t>保障遗属人员基本生活稳定</t>
  </si>
  <si>
    <t>稳定</t>
  </si>
  <si>
    <t>社会效益2</t>
  </si>
  <si>
    <t>生态效益</t>
  </si>
  <si>
    <t>生态效益1</t>
  </si>
  <si>
    <t>生态效益2</t>
  </si>
  <si>
    <t>可持续影响</t>
  </si>
  <si>
    <t>可持续性</t>
  </si>
  <si>
    <t>可持续</t>
  </si>
  <si>
    <t>可持续影响2</t>
  </si>
  <si>
    <t>满意度</t>
  </si>
  <si>
    <t>服务对象满意度</t>
  </si>
  <si>
    <t>职工满意度</t>
  </si>
  <si>
    <t>≥100%</t>
  </si>
  <si>
    <t>服务对象满意度2</t>
  </si>
  <si>
    <t>其他1</t>
  </si>
  <si>
    <t>其他2</t>
  </si>
  <si>
    <t>其他说明的问题</t>
  </si>
  <si>
    <t>附表8</t>
  </si>
  <si>
    <t>遵义市中医院2022年部门预算调整项目支出绩效目标批复表</t>
  </si>
  <si>
    <t>人才专项</t>
  </si>
  <si>
    <t>主管部门</t>
  </si>
  <si>
    <t>遵义市卫生健康局社保科</t>
  </si>
  <si>
    <t>实施单位</t>
  </si>
  <si>
    <t>资金情况（万元）</t>
  </si>
  <si>
    <t>年度资金总额：</t>
  </si>
  <si>
    <t xml:space="preserve">  其中：财政拨款</t>
  </si>
  <si>
    <t xml:space="preserve">        非财政拨款</t>
  </si>
  <si>
    <t>年度总体目标：</t>
  </si>
  <si>
    <t>目标1：深化人才发展体制机制改革，提升高层次人才满意度
目标2：提高医疗服务能力
目标3：提高患者满意度</t>
  </si>
  <si>
    <t>高层次人才数量</t>
  </si>
  <si>
    <t>71人</t>
  </si>
  <si>
    <t>数量2</t>
  </si>
  <si>
    <t>高层次人才津贴发放完成率</t>
  </si>
  <si>
    <t>质量2</t>
  </si>
  <si>
    <t>高层次人才津贴发放及时率</t>
  </si>
  <si>
    <t>2022年12月前发放完毕</t>
  </si>
  <si>
    <t>时效2</t>
  </si>
  <si>
    <t>副高</t>
  </si>
  <si>
    <t>600元/月</t>
  </si>
  <si>
    <t>正高、博士</t>
  </si>
  <si>
    <t>1200元/月</t>
  </si>
  <si>
    <t>2021年高层次人才津贴总计</t>
  </si>
  <si>
    <t>639600元</t>
  </si>
  <si>
    <t>高层次人才工作积极性</t>
  </si>
  <si>
    <t>明显提升</t>
  </si>
  <si>
    <t>可持续影响1</t>
  </si>
  <si>
    <t>高层次人才满意度</t>
  </si>
  <si>
    <t>≥90%</t>
  </si>
  <si>
    <t>服务对象        满意度2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</si>
</sst>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-&quot;￥&quot;* #,##0.00_-;_-&quot;￥&quot;* &quot;-&quot;??_-;_-@_-"/>
    <numFmt numFmtId="177" formatCode="_-* #,##0_-;-* #,##0_-;_-* &quot;-&quot;_-;_-@_-"/>
    <numFmt numFmtId="178" formatCode="_-&quot;￥&quot;* #,##0_-;-&quot;￥&quot;* #,##0_-;_-&quot;￥&quot;* &quot;-&quot;_-;_-@_-"/>
    <numFmt numFmtId="179" formatCode="_-* #,##0.00_-;-* #,##0.00_-;_-* &quot;-&quot;??_-;_-@_-"/>
    <numFmt numFmtId="180" formatCode="#,##0.00_ "/>
    <numFmt numFmtId="181" formatCode="_ * #,##0.00_ ;_ * \-#,##0.00_ ;_ * &quot;-&quot;??.0_ ;_ @_ "/>
    <numFmt numFmtId="182" formatCode="_ * #,##0.00_ ;_ * \-#,##0.00_ ;_ * &quot;-&quot;??.00_ ;_ @_ "/>
    <numFmt numFmtId="183" formatCode="0_);[Red]\(0\)"/>
  </numFmts>
  <fonts count="57">
    <font>
      <sz val="10"/>
      <name val="Times New Roman"/>
      <family val="1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0"/>
    </font>
    <font>
      <u val="single"/>
      <sz val="16"/>
      <color indexed="8"/>
      <name val="方正小标宋简体"/>
      <family val="0"/>
    </font>
    <font>
      <b/>
      <sz val="11"/>
      <name val="仿宋_GB2312"/>
      <family val="3"/>
    </font>
    <font>
      <sz val="11"/>
      <name val="黑体"/>
      <family val="3"/>
    </font>
    <font>
      <sz val="10"/>
      <name val="仿宋_GB2312"/>
      <family val="3"/>
    </font>
    <font>
      <sz val="10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sz val="12"/>
      <name val="黑体"/>
      <family val="3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6"/>
      <name val="方正小标宋简体"/>
      <family val="0"/>
    </font>
    <font>
      <b/>
      <sz val="11"/>
      <name val="SimSun"/>
      <family val="0"/>
    </font>
    <font>
      <sz val="11"/>
      <name val="SimSun"/>
      <family val="0"/>
    </font>
    <font>
      <sz val="11"/>
      <name val="楷体_GB2312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Times New Roman"/>
      <family val="1"/>
    </font>
    <font>
      <sz val="11"/>
      <name val="方正小标宋简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name val="方正小标宋简体"/>
      <family val="0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Times New Roman"/>
      <family val="1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0"/>
      <color indexed="36"/>
      <name val="Times New Roman"/>
      <family val="1"/>
    </font>
    <font>
      <sz val="11"/>
      <color indexed="53"/>
      <name val="宋体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double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0" fontId="38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8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>
      <alignment vertical="center"/>
      <protection/>
    </xf>
    <xf numFmtId="0" fontId="45" fillId="0" borderId="3" applyNumberFormat="0" applyFill="0" applyAlignment="0" applyProtection="0"/>
    <xf numFmtId="0" fontId="48" fillId="0" borderId="3" applyNumberFormat="0" applyFill="0" applyAlignment="0" applyProtection="0"/>
    <xf numFmtId="0" fontId="38" fillId="7" borderId="0" applyNumberFormat="0" applyBorder="0" applyAlignment="0" applyProtection="0"/>
    <xf numFmtId="0" fontId="40" fillId="0" borderId="4" applyNumberFormat="0" applyFill="0" applyAlignment="0" applyProtection="0"/>
    <xf numFmtId="0" fontId="38" fillId="3" borderId="0" applyNumberFormat="0" applyBorder="0" applyAlignment="0" applyProtection="0"/>
    <xf numFmtId="0" fontId="47" fillId="2" borderId="5" applyNumberFormat="0" applyAlignment="0" applyProtection="0"/>
    <xf numFmtId="0" fontId="42" fillId="2" borderId="1" applyNumberFormat="0" applyAlignment="0" applyProtection="0"/>
    <xf numFmtId="0" fontId="53" fillId="8" borderId="6" applyNumberFormat="0" applyAlignment="0" applyProtection="0"/>
    <xf numFmtId="0" fontId="5" fillId="9" borderId="0" applyNumberFormat="0" applyBorder="0" applyAlignment="0" applyProtection="0"/>
    <xf numFmtId="0" fontId="38" fillId="10" borderId="0" applyNumberFormat="0" applyBorder="0" applyAlignment="0" applyProtection="0"/>
    <xf numFmtId="0" fontId="55" fillId="0" borderId="7" applyNumberFormat="0" applyFill="0" applyAlignment="0" applyProtection="0"/>
    <xf numFmtId="0" fontId="49" fillId="0" borderId="8" applyNumberFormat="0" applyFill="0" applyAlignment="0" applyProtection="0"/>
    <xf numFmtId="0" fontId="51" fillId="9" borderId="0" applyNumberFormat="0" applyBorder="0" applyAlignment="0" applyProtection="0"/>
    <xf numFmtId="0" fontId="44" fillId="11" borderId="0" applyNumberFormat="0" applyBorder="0" applyAlignment="0" applyProtection="0"/>
    <xf numFmtId="0" fontId="5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8" fillId="16" borderId="0" applyNumberFormat="0" applyBorder="0" applyAlignment="0" applyProtection="0"/>
    <xf numFmtId="0" fontId="15" fillId="0" borderId="0">
      <alignment/>
      <protection/>
    </xf>
    <xf numFmtId="0" fontId="5" fillId="12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" fillId="4" borderId="0" applyNumberFormat="0" applyBorder="0" applyAlignment="0" applyProtection="0"/>
    <xf numFmtId="0" fontId="38" fillId="4" borderId="0" applyNumberFormat="0" applyBorder="0" applyAlignment="0" applyProtection="0"/>
    <xf numFmtId="0" fontId="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429">
    <xf numFmtId="0" fontId="0" fillId="0" borderId="0" xfId="0" applyAlignment="1">
      <alignment vertical="center"/>
    </xf>
    <xf numFmtId="0" fontId="2" fillId="0" borderId="0" xfId="67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4" fillId="2" borderId="9" xfId="67" applyFont="1" applyFill="1" applyBorder="1" applyAlignment="1" applyProtection="1">
      <alignment horizontal="center" vertical="center" wrapText="1"/>
      <protection locked="0"/>
    </xf>
    <xf numFmtId="0" fontId="4" fillId="2" borderId="10" xfId="67" applyFont="1" applyFill="1" applyBorder="1" applyAlignment="1" applyProtection="1">
      <alignment horizontal="center" vertical="center" wrapText="1"/>
      <protection locked="0"/>
    </xf>
    <xf numFmtId="0" fontId="4" fillId="2" borderId="11" xfId="67" applyFont="1" applyFill="1" applyBorder="1" applyAlignment="1" applyProtection="1">
      <alignment horizontal="center" vertical="center" wrapText="1"/>
      <protection locked="0"/>
    </xf>
    <xf numFmtId="0" fontId="4" fillId="2" borderId="12" xfId="67" applyFont="1" applyFill="1" applyBorder="1" applyAlignment="1" applyProtection="1">
      <alignment horizontal="center" vertical="center" wrapText="1"/>
      <protection locked="0"/>
    </xf>
    <xf numFmtId="0" fontId="4" fillId="2" borderId="13" xfId="67" applyFont="1" applyFill="1" applyBorder="1" applyAlignment="1" applyProtection="1">
      <alignment horizontal="center" vertical="center" wrapText="1"/>
      <protection locked="0"/>
    </xf>
    <xf numFmtId="0" fontId="4" fillId="2" borderId="14" xfId="67" applyFont="1" applyFill="1" applyBorder="1" applyAlignment="1" applyProtection="1">
      <alignment horizontal="center" vertical="center" wrapText="1"/>
      <protection locked="0"/>
    </xf>
    <xf numFmtId="0" fontId="4" fillId="2" borderId="15" xfId="67" applyFont="1" applyFill="1" applyBorder="1" applyAlignment="1" applyProtection="1">
      <alignment horizontal="center" vertical="center" wrapText="1"/>
      <protection locked="0"/>
    </xf>
    <xf numFmtId="0" fontId="4" fillId="2" borderId="16" xfId="67" applyFont="1" applyFill="1" applyBorder="1" applyAlignment="1" applyProtection="1">
      <alignment horizontal="center" vertical="center" wrapText="1"/>
      <protection locked="0"/>
    </xf>
    <xf numFmtId="0" fontId="9" fillId="2" borderId="17" xfId="67" applyFont="1" applyFill="1" applyBorder="1" applyAlignment="1" applyProtection="1">
      <alignment horizontal="center" vertical="center" wrapText="1"/>
      <protection locked="0"/>
    </xf>
    <xf numFmtId="0" fontId="9" fillId="2" borderId="18" xfId="67" applyFont="1" applyFill="1" applyBorder="1" applyAlignment="1" applyProtection="1">
      <alignment horizontal="center" vertical="center" wrapText="1"/>
      <protection locked="0"/>
    </xf>
    <xf numFmtId="0" fontId="9" fillId="2" borderId="19" xfId="67" applyFont="1" applyFill="1" applyBorder="1" applyAlignment="1" applyProtection="1">
      <alignment horizontal="center" vertical="center" wrapText="1"/>
      <protection locked="0"/>
    </xf>
    <xf numFmtId="0" fontId="9" fillId="2" borderId="20" xfId="67" applyFont="1" applyFill="1" applyBorder="1" applyAlignment="1" applyProtection="1">
      <alignment horizontal="center" vertical="center" wrapText="1"/>
      <protection locked="0"/>
    </xf>
    <xf numFmtId="0" fontId="9" fillId="2" borderId="21" xfId="67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67" applyFont="1" applyFill="1" applyBorder="1" applyAlignment="1" applyProtection="1">
      <alignment horizontal="center" vertical="center" wrapText="1"/>
      <protection locked="0"/>
    </xf>
    <xf numFmtId="0" fontId="4" fillId="2" borderId="29" xfId="67" applyFont="1" applyFill="1" applyBorder="1" applyAlignment="1" applyProtection="1">
      <alignment horizontal="center" vertical="center" wrapText="1"/>
      <protection locked="0"/>
    </xf>
    <xf numFmtId="0" fontId="4" fillId="2" borderId="30" xfId="67" applyFont="1" applyFill="1" applyBorder="1" applyAlignment="1" applyProtection="1">
      <alignment horizontal="center" vertical="center" wrapText="1"/>
      <protection locked="0"/>
    </xf>
    <xf numFmtId="0" fontId="4" fillId="2" borderId="22" xfId="67" applyFont="1" applyFill="1" applyBorder="1" applyAlignment="1" applyProtection="1">
      <alignment horizontal="center" vertical="center" wrapText="1"/>
      <protection locked="0"/>
    </xf>
    <xf numFmtId="0" fontId="4" fillId="2" borderId="22" xfId="67" applyFont="1" applyFill="1" applyBorder="1" applyAlignment="1" applyProtection="1">
      <alignment vertical="center" wrapText="1"/>
      <protection locked="0"/>
    </xf>
    <xf numFmtId="0" fontId="4" fillId="2" borderId="23" xfId="67" applyFont="1" applyFill="1" applyBorder="1" applyAlignment="1" applyProtection="1">
      <alignment horizontal="center" vertical="center" wrapText="1"/>
      <protection locked="0"/>
    </xf>
    <xf numFmtId="0" fontId="4" fillId="2" borderId="24" xfId="67" applyFont="1" applyFill="1" applyBorder="1" applyAlignment="1" applyProtection="1">
      <alignment horizontal="center" vertical="center" wrapText="1"/>
      <protection locked="0"/>
    </xf>
    <xf numFmtId="0" fontId="4" fillId="2" borderId="25" xfId="67" applyFont="1" applyFill="1" applyBorder="1" applyAlignment="1" applyProtection="1">
      <alignment horizontal="center" vertical="center" wrapText="1"/>
      <protection locked="0"/>
    </xf>
    <xf numFmtId="0" fontId="4" fillId="2" borderId="26" xfId="67" applyFont="1" applyFill="1" applyBorder="1" applyAlignment="1" applyProtection="1">
      <alignment horizontal="center" vertical="center" wrapText="1"/>
      <protection locked="0"/>
    </xf>
    <xf numFmtId="0" fontId="4" fillId="2" borderId="27" xfId="67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2" xfId="67" applyFont="1" applyFill="1" applyBorder="1" applyAlignment="1" applyProtection="1">
      <alignment horizontal="center" vertical="center" wrapText="1"/>
      <protection locked="0"/>
    </xf>
    <xf numFmtId="0" fontId="4" fillId="2" borderId="22" xfId="67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32" xfId="67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33" xfId="0" applyFont="1" applyFill="1" applyBorder="1" applyAlignment="1" applyProtection="1">
      <alignment vertical="center" wrapText="1"/>
      <protection locked="0"/>
    </xf>
    <xf numFmtId="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9" fontId="4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9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2" xfId="67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top"/>
      <protection locked="0"/>
    </xf>
    <xf numFmtId="0" fontId="4" fillId="2" borderId="36" xfId="67" applyFont="1" applyFill="1" applyBorder="1" applyAlignment="1" applyProtection="1">
      <alignment horizontal="center" vertical="center" wrapText="1"/>
      <protection locked="0"/>
    </xf>
    <xf numFmtId="0" fontId="4" fillId="2" borderId="37" xfId="67" applyFont="1" applyFill="1" applyBorder="1" applyAlignment="1" applyProtection="1">
      <alignment horizontal="center" vertical="center" wrapText="1"/>
      <protection locked="0"/>
    </xf>
    <xf numFmtId="0" fontId="4" fillId="2" borderId="37" xfId="67" applyFont="1" applyFill="1" applyBorder="1" applyAlignment="1" applyProtection="1">
      <alignment horizontal="center" vertical="center" wrapText="1"/>
      <protection locked="0"/>
    </xf>
    <xf numFmtId="0" fontId="4" fillId="2" borderId="38" xfId="67" applyFont="1" applyFill="1" applyBorder="1" applyAlignment="1" applyProtection="1">
      <alignment horizontal="center" vertical="center" wrapText="1"/>
      <protection locked="0"/>
    </xf>
    <xf numFmtId="0" fontId="4" fillId="2" borderId="39" xfId="67" applyFont="1" applyFill="1" applyBorder="1" applyAlignment="1" applyProtection="1">
      <alignment horizontal="center" vertical="center" wrapText="1"/>
      <protection locked="0"/>
    </xf>
    <xf numFmtId="0" fontId="4" fillId="2" borderId="40" xfId="67" applyFont="1" applyFill="1" applyBorder="1" applyAlignment="1" applyProtection="1">
      <alignment horizontal="center" vertical="center" wrapText="1"/>
      <protection locked="0"/>
    </xf>
    <xf numFmtId="0" fontId="9" fillId="2" borderId="40" xfId="67" applyFont="1" applyFill="1" applyBorder="1" applyAlignment="1" applyProtection="1">
      <alignment horizontal="center" vertical="center" wrapText="1"/>
      <protection locked="0"/>
    </xf>
    <xf numFmtId="0" fontId="9" fillId="2" borderId="41" xfId="67" applyFont="1" applyFill="1" applyBorder="1" applyAlignment="1" applyProtection="1">
      <alignment horizontal="center" vertical="center" wrapText="1"/>
      <protection locked="0"/>
    </xf>
    <xf numFmtId="0" fontId="9" fillId="2" borderId="42" xfId="67" applyFont="1" applyFill="1" applyBorder="1" applyAlignment="1" applyProtection="1">
      <alignment horizontal="center" vertical="center" wrapText="1"/>
      <protection locked="0"/>
    </xf>
    <xf numFmtId="0" fontId="9" fillId="2" borderId="43" xfId="67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0" xfId="67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34" xfId="67" applyFont="1" applyFill="1" applyBorder="1" applyAlignment="1" applyProtection="1">
      <alignment horizontal="center" vertical="center" wrapText="1"/>
      <protection locked="0"/>
    </xf>
    <xf numFmtId="0" fontId="4" fillId="2" borderId="35" xfId="67" applyFont="1" applyFill="1" applyBorder="1" applyAlignment="1" applyProtection="1">
      <alignment horizontal="center" vertical="center" wrapText="1"/>
      <protection locked="0"/>
    </xf>
    <xf numFmtId="0" fontId="4" fillId="2" borderId="13" xfId="67" applyFont="1" applyFill="1" applyBorder="1" applyAlignment="1" applyProtection="1">
      <alignment horizontal="center" vertical="center" wrapText="1"/>
      <protection locked="0"/>
    </xf>
    <xf numFmtId="0" fontId="4" fillId="2" borderId="14" xfId="6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 shrinkToFit="1"/>
    </xf>
    <xf numFmtId="0" fontId="10" fillId="2" borderId="22" xfId="0" applyFont="1" applyFill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 shrinkToFit="1"/>
    </xf>
    <xf numFmtId="0" fontId="1" fillId="2" borderId="22" xfId="0" applyFont="1" applyFill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 shrinkToFi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 shrinkToFit="1"/>
    </xf>
    <xf numFmtId="0" fontId="12" fillId="0" borderId="48" xfId="0" applyNumberFormat="1" applyFont="1" applyFill="1" applyBorder="1" applyAlignment="1">
      <alignment/>
    </xf>
    <xf numFmtId="0" fontId="12" fillId="0" borderId="49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right"/>
    </xf>
    <xf numFmtId="0" fontId="10" fillId="0" borderId="50" xfId="0" applyNumberFormat="1" applyFont="1" applyFill="1" applyBorder="1" applyAlignment="1">
      <alignment horizontal="center" vertical="center" wrapText="1"/>
    </xf>
    <xf numFmtId="0" fontId="10" fillId="0" borderId="51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180" fontId="10" fillId="2" borderId="22" xfId="0" applyNumberFormat="1" applyFont="1" applyFill="1" applyBorder="1" applyAlignment="1">
      <alignment horizontal="center" vertical="center" wrapText="1" shrinkToFit="1"/>
    </xf>
    <xf numFmtId="4" fontId="16" fillId="0" borderId="5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0" fillId="0" borderId="53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vertical="center"/>
    </xf>
    <xf numFmtId="0" fontId="15" fillId="0" borderId="55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81" fontId="20" fillId="0" borderId="22" xfId="0" applyNumberFormat="1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 wrapText="1"/>
    </xf>
    <xf numFmtId="182" fontId="20" fillId="0" borderId="22" xfId="0" applyNumberFormat="1" applyFont="1" applyFill="1" applyBorder="1" applyAlignment="1">
      <alignment vertical="center" wrapText="1"/>
    </xf>
    <xf numFmtId="179" fontId="20" fillId="0" borderId="22" xfId="23" applyFont="1" applyFill="1" applyBorder="1" applyAlignment="1">
      <alignment vertical="center" wrapText="1"/>
    </xf>
    <xf numFmtId="179" fontId="19" fillId="0" borderId="22" xfId="23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43" fontId="19" fillId="0" borderId="22" xfId="0" applyNumberFormat="1" applyFont="1" applyFill="1" applyBorder="1" applyAlignment="1">
      <alignment vertical="center" wrapText="1"/>
    </xf>
    <xf numFmtId="0" fontId="24" fillId="0" borderId="33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left" vertical="center" wrapText="1"/>
    </xf>
    <xf numFmtId="43" fontId="19" fillId="0" borderId="57" xfId="0" applyNumberFormat="1" applyFont="1" applyFill="1" applyBorder="1" applyAlignment="1">
      <alignment vertical="center" wrapText="1"/>
    </xf>
    <xf numFmtId="0" fontId="24" fillId="0" borderId="58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horizontal="center" vertical="center" wrapText="1"/>
    </xf>
    <xf numFmtId="43" fontId="20" fillId="0" borderId="57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43" fontId="20" fillId="0" borderId="57" xfId="0" applyNumberFormat="1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3" fontId="4" fillId="0" borderId="13" xfId="0" applyNumberFormat="1" applyFont="1" applyFill="1" applyBorder="1" applyAlignment="1">
      <alignment vertical="center" wrapText="1"/>
    </xf>
    <xf numFmtId="43" fontId="19" fillId="0" borderId="13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179" fontId="0" fillId="0" borderId="0" xfId="23" applyAlignment="1">
      <alignment vertical="center"/>
    </xf>
    <xf numFmtId="0" fontId="2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3" fontId="30" fillId="0" borderId="39" xfId="23" applyNumberFormat="1" applyFont="1" applyBorder="1" applyAlignment="1">
      <alignment horizontal="right" vertical="center"/>
    </xf>
    <xf numFmtId="43" fontId="30" fillId="0" borderId="40" xfId="23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43" fontId="30" fillId="0" borderId="30" xfId="23" applyNumberFormat="1" applyFont="1" applyFill="1" applyBorder="1" applyAlignment="1">
      <alignment horizontal="right" vertical="center" wrapText="1"/>
    </xf>
    <xf numFmtId="43" fontId="30" fillId="0" borderId="22" xfId="23" applyNumberFormat="1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 shrinkToFit="1"/>
    </xf>
    <xf numFmtId="0" fontId="2" fillId="0" borderId="22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43" fontId="30" fillId="0" borderId="22" xfId="23" applyNumberFormat="1" applyFont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179" fontId="7" fillId="0" borderId="0" xfId="23" applyFont="1" applyBorder="1" applyAlignment="1">
      <alignment horizontal="center" vertical="top" wrapText="1"/>
    </xf>
    <xf numFmtId="179" fontId="28" fillId="0" borderId="0" xfId="23" applyFont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179" fontId="6" fillId="0" borderId="65" xfId="23" applyFont="1" applyBorder="1" applyAlignment="1">
      <alignment horizontal="center"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31" fillId="0" borderId="37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9" fontId="6" fillId="0" borderId="50" xfId="23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179" fontId="6" fillId="0" borderId="66" xfId="23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43" fontId="30" fillId="0" borderId="43" xfId="23" applyNumberFormat="1" applyFont="1" applyBorder="1" applyAlignment="1">
      <alignment horizontal="right" vertical="center"/>
    </xf>
    <xf numFmtId="179" fontId="30" fillId="0" borderId="43" xfId="23" applyFont="1" applyBorder="1" applyAlignment="1">
      <alignment horizontal="right" vertical="center"/>
    </xf>
    <xf numFmtId="43" fontId="30" fillId="0" borderId="67" xfId="23" applyNumberFormat="1" applyFont="1" applyBorder="1" applyAlignment="1">
      <alignment horizontal="right" vertical="center"/>
    </xf>
    <xf numFmtId="43" fontId="30" fillId="0" borderId="17" xfId="23" applyNumberFormat="1" applyFont="1" applyBorder="1" applyAlignment="1">
      <alignment horizontal="right" vertical="center"/>
    </xf>
    <xf numFmtId="43" fontId="30" fillId="0" borderId="39" xfId="23" applyNumberFormat="1" applyFont="1" applyFill="1" applyBorder="1" applyAlignment="1">
      <alignment horizontal="right" vertical="center"/>
    </xf>
    <xf numFmtId="43" fontId="30" fillId="0" borderId="33" xfId="23" applyNumberFormat="1" applyFont="1" applyFill="1" applyBorder="1" applyAlignment="1">
      <alignment horizontal="right" vertical="center" wrapText="1"/>
    </xf>
    <xf numFmtId="179" fontId="30" fillId="0" borderId="33" xfId="23" applyFont="1" applyFill="1" applyBorder="1" applyAlignment="1">
      <alignment horizontal="right" vertical="center" wrapText="1"/>
    </xf>
    <xf numFmtId="43" fontId="32" fillId="0" borderId="68" xfId="23" applyNumberFormat="1" applyFont="1" applyBorder="1" applyAlignment="1">
      <alignment horizontal="right" vertical="center"/>
    </xf>
    <xf numFmtId="43" fontId="32" fillId="0" borderId="23" xfId="23" applyNumberFormat="1" applyFont="1" applyBorder="1" applyAlignment="1">
      <alignment horizontal="right" vertical="center"/>
    </xf>
    <xf numFmtId="43" fontId="32" fillId="0" borderId="33" xfId="23" applyNumberFormat="1" applyFont="1" applyBorder="1" applyAlignment="1">
      <alignment horizontal="right" vertical="center"/>
    </xf>
    <xf numFmtId="0" fontId="30" fillId="0" borderId="33" xfId="0" applyFont="1" applyBorder="1" applyAlignment="1">
      <alignment horizontal="right" vertical="center" wrapText="1"/>
    </xf>
    <xf numFmtId="179" fontId="30" fillId="0" borderId="33" xfId="23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79" fontId="31" fillId="0" borderId="37" xfId="23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 wrapText="1"/>
    </xf>
    <xf numFmtId="179" fontId="6" fillId="2" borderId="65" xfId="23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179" fontId="6" fillId="2" borderId="14" xfId="23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4" xfId="0" applyNumberFormat="1" applyFont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43" fontId="30" fillId="0" borderId="33" xfId="23" applyNumberFormat="1" applyFont="1" applyBorder="1" applyAlignment="1">
      <alignment horizontal="righ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3" fontId="30" fillId="0" borderId="12" xfId="23" applyNumberFormat="1" applyFont="1" applyFill="1" applyBorder="1" applyAlignment="1">
      <alignment horizontal="right" vertical="center" wrapText="1"/>
    </xf>
    <xf numFmtId="43" fontId="30" fillId="0" borderId="13" xfId="23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3" fontId="30" fillId="0" borderId="14" xfId="23" applyNumberFormat="1" applyFont="1" applyBorder="1" applyAlignment="1">
      <alignment horizontal="right" vertical="center" wrapText="1"/>
    </xf>
    <xf numFmtId="179" fontId="30" fillId="0" borderId="14" xfId="23" applyFont="1" applyBorder="1" applyAlignment="1">
      <alignment horizontal="right" vertical="center" wrapText="1"/>
    </xf>
    <xf numFmtId="43" fontId="32" fillId="0" borderId="72" xfId="23" applyNumberFormat="1" applyFont="1" applyBorder="1" applyAlignment="1">
      <alignment horizontal="right" vertical="center"/>
    </xf>
    <xf numFmtId="43" fontId="32" fillId="0" borderId="73" xfId="23" applyNumberFormat="1" applyFont="1" applyBorder="1" applyAlignment="1">
      <alignment horizontal="right" vertical="center"/>
    </xf>
    <xf numFmtId="43" fontId="32" fillId="0" borderId="14" xfId="23" applyNumberFormat="1" applyFont="1" applyBorder="1" applyAlignment="1">
      <alignment horizontal="right" vertical="center"/>
    </xf>
    <xf numFmtId="179" fontId="2" fillId="0" borderId="0" xfId="23" applyFont="1" applyBorder="1" applyAlignment="1">
      <alignment horizontal="center" vertical="center" wrapText="1"/>
    </xf>
    <xf numFmtId="179" fontId="5" fillId="0" borderId="0" xfId="23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5" fillId="0" borderId="45" xfId="0" applyNumberFormat="1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43" fontId="30" fillId="2" borderId="30" xfId="0" applyNumberFormat="1" applyFont="1" applyFill="1" applyBorder="1" applyAlignment="1">
      <alignment horizontal="right" vertical="center" wrapText="1"/>
    </xf>
    <xf numFmtId="43" fontId="30" fillId="2" borderId="22" xfId="0" applyNumberFormat="1" applyFont="1" applyFill="1" applyBorder="1" applyAlignment="1">
      <alignment horizontal="right" vertical="center" wrapText="1"/>
    </xf>
    <xf numFmtId="43" fontId="30" fillId="2" borderId="33" xfId="0" applyNumberFormat="1" applyFont="1" applyFill="1" applyBorder="1" applyAlignment="1">
      <alignment horizontal="right" vertical="center"/>
    </xf>
    <xf numFmtId="43" fontId="30" fillId="2" borderId="47" xfId="0" applyNumberFormat="1" applyFont="1" applyFill="1" applyBorder="1" applyAlignment="1">
      <alignment horizontal="right" vertical="center" wrapText="1"/>
    </xf>
    <xf numFmtId="43" fontId="30" fillId="2" borderId="3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43" fontId="30" fillId="2" borderId="22" xfId="0" applyNumberFormat="1" applyFont="1" applyFill="1" applyBorder="1" applyAlignment="1">
      <alignment horizontal="right" vertical="center"/>
    </xf>
    <xf numFmtId="43" fontId="30" fillId="2" borderId="31" xfId="0" applyNumberFormat="1" applyFont="1" applyFill="1" applyBorder="1" applyAlignment="1">
      <alignment horizontal="right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47" xfId="0" applyNumberFormat="1" applyFont="1" applyBorder="1" applyAlignment="1">
      <alignment horizontal="left" vertical="center"/>
    </xf>
    <xf numFmtId="43" fontId="19" fillId="2" borderId="22" xfId="0" applyNumberFormat="1" applyFont="1" applyFill="1" applyBorder="1" applyAlignment="1">
      <alignment horizontal="left" vertical="center" wrapText="1" shrinkToFit="1"/>
    </xf>
    <xf numFmtId="0" fontId="12" fillId="0" borderId="30" xfId="0" applyNumberFormat="1" applyFont="1" applyFill="1" applyBorder="1" applyAlignment="1">
      <alignment vertical="center"/>
    </xf>
    <xf numFmtId="0" fontId="12" fillId="0" borderId="31" xfId="0" applyNumberFormat="1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vertical="center"/>
    </xf>
    <xf numFmtId="0" fontId="12" fillId="0" borderId="34" xfId="0" applyNumberFormat="1" applyFont="1" applyFill="1" applyBorder="1" applyAlignment="1">
      <alignment vertical="center"/>
    </xf>
    <xf numFmtId="43" fontId="30" fillId="2" borderId="12" xfId="0" applyNumberFormat="1" applyFont="1" applyFill="1" applyBorder="1" applyAlignment="1">
      <alignment horizontal="right" vertical="center" wrapText="1"/>
    </xf>
    <xf numFmtId="43" fontId="30" fillId="2" borderId="13" xfId="0" applyNumberFormat="1" applyFont="1" applyFill="1" applyBorder="1" applyAlignment="1">
      <alignment horizontal="right" vertical="center"/>
    </xf>
    <xf numFmtId="43" fontId="30" fillId="2" borderId="14" xfId="0" applyNumberFormat="1" applyFont="1" applyFill="1" applyBorder="1" applyAlignment="1">
      <alignment horizontal="right" vertical="center"/>
    </xf>
    <xf numFmtId="43" fontId="30" fillId="2" borderId="49" xfId="0" applyNumberFormat="1" applyFont="1" applyFill="1" applyBorder="1" applyAlignment="1">
      <alignment horizontal="right" vertical="center" wrapText="1"/>
    </xf>
    <xf numFmtId="43" fontId="30" fillId="2" borderId="34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2" borderId="69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43" fontId="30" fillId="2" borderId="33" xfId="0" applyNumberFormat="1" applyFont="1" applyFill="1" applyBorder="1" applyAlignment="1">
      <alignment horizontal="right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left" vertical="center"/>
    </xf>
    <xf numFmtId="183" fontId="19" fillId="0" borderId="54" xfId="0" applyNumberFormat="1" applyFont="1" applyFill="1" applyBorder="1" applyAlignment="1">
      <alignment horizontal="left" vertical="center" wrapText="1"/>
    </xf>
    <xf numFmtId="0" fontId="12" fillId="0" borderId="54" xfId="0" applyNumberFormat="1" applyFont="1" applyFill="1" applyBorder="1" applyAlignment="1">
      <alignment vertical="center"/>
    </xf>
    <xf numFmtId="43" fontId="30" fillId="2" borderId="13" xfId="0" applyNumberFormat="1" applyFont="1" applyFill="1" applyBorder="1" applyAlignment="1">
      <alignment horizontal="right" vertical="center" wrapText="1"/>
    </xf>
    <xf numFmtId="43" fontId="30" fillId="2" borderId="14" xfId="0" applyNumberFormat="1" applyFont="1" applyFill="1" applyBorder="1" applyAlignment="1">
      <alignment horizontal="right" vertical="center" wrapText="1"/>
    </xf>
    <xf numFmtId="0" fontId="12" fillId="0" borderId="5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 shrinkToFit="1"/>
    </xf>
    <xf numFmtId="0" fontId="10" fillId="2" borderId="60" xfId="0" applyFont="1" applyFill="1" applyBorder="1" applyAlignment="1">
      <alignment horizontal="center" vertical="center" wrapText="1" shrinkToFit="1"/>
    </xf>
    <xf numFmtId="0" fontId="10" fillId="2" borderId="74" xfId="0" applyFont="1" applyFill="1" applyBorder="1" applyAlignment="1">
      <alignment horizontal="center" vertical="center" wrapText="1" shrinkToFi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4" fillId="2" borderId="30" xfId="0" applyFont="1" applyFill="1" applyBorder="1" applyAlignment="1">
      <alignment horizontal="left" vertical="center" wrapText="1" shrinkToFit="1"/>
    </xf>
    <xf numFmtId="43" fontId="19" fillId="0" borderId="22" xfId="0" applyNumberFormat="1" applyFont="1" applyBorder="1" applyAlignment="1">
      <alignment vertical="center" shrinkToFit="1"/>
    </xf>
    <xf numFmtId="43" fontId="19" fillId="0" borderId="46" xfId="0" applyNumberFormat="1" applyFont="1" applyBorder="1" applyAlignment="1">
      <alignment vertical="center" shrinkToFit="1"/>
    </xf>
    <xf numFmtId="0" fontId="4" fillId="2" borderId="47" xfId="0" applyFont="1" applyFill="1" applyBorder="1" applyAlignment="1">
      <alignment horizontal="left" vertical="center" wrapText="1" shrinkToFit="1"/>
    </xf>
    <xf numFmtId="43" fontId="19" fillId="0" borderId="22" xfId="0" applyNumberFormat="1" applyFont="1" applyBorder="1" applyAlignment="1">
      <alignment vertical="center"/>
    </xf>
    <xf numFmtId="0" fontId="4" fillId="2" borderId="30" xfId="0" applyFont="1" applyFill="1" applyBorder="1" applyAlignment="1">
      <alignment horizontal="center" vertical="center" wrapText="1" shrinkToFit="1"/>
    </xf>
    <xf numFmtId="0" fontId="4" fillId="2" borderId="47" xfId="0" applyFont="1" applyFill="1" applyBorder="1" applyAlignment="1">
      <alignment horizontal="center" vertical="center" wrapText="1" shrinkToFit="1"/>
    </xf>
    <xf numFmtId="0" fontId="9" fillId="2" borderId="12" xfId="0" applyFont="1" applyFill="1" applyBorder="1" applyAlignment="1">
      <alignment horizontal="center" vertical="center" wrapText="1" shrinkToFit="1"/>
    </xf>
    <xf numFmtId="43" fontId="20" fillId="0" borderId="13" xfId="0" applyNumberFormat="1" applyFont="1" applyBorder="1" applyAlignment="1">
      <alignment vertical="center" shrinkToFit="1"/>
    </xf>
    <xf numFmtId="43" fontId="20" fillId="0" borderId="48" xfId="0" applyNumberFormat="1" applyFont="1" applyBorder="1" applyAlignment="1">
      <alignment vertical="center" shrinkToFit="1"/>
    </xf>
    <xf numFmtId="0" fontId="9" fillId="2" borderId="49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 shrinkToFit="1"/>
    </xf>
    <xf numFmtId="0" fontId="10" fillId="2" borderId="33" xfId="0" applyFont="1" applyFill="1" applyBorder="1" applyAlignment="1">
      <alignment horizontal="center" vertical="center" wrapText="1" shrinkToFit="1"/>
    </xf>
    <xf numFmtId="0" fontId="18" fillId="2" borderId="33" xfId="0" applyFont="1" applyFill="1" applyBorder="1" applyAlignment="1">
      <alignment horizontal="left" vertical="center" wrapText="1" shrinkToFit="1"/>
    </xf>
    <xf numFmtId="0" fontId="21" fillId="2" borderId="14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 quotePrefix="1">
      <alignment horizontal="center" vertical="center" wrapText="1"/>
    </xf>
    <xf numFmtId="49" fontId="2" fillId="0" borderId="22" xfId="0" applyNumberFormat="1" applyFont="1" applyBorder="1" applyAlignment="1" quotePrefix="1">
      <alignment horizontal="center" vertical="center" wrapText="1"/>
    </xf>
    <xf numFmtId="0" fontId="2" fillId="0" borderId="22" xfId="0" applyFont="1" applyBorder="1" applyAlignment="1" quotePrefix="1">
      <alignment horizontal="center" vertical="center" wrapText="1"/>
    </xf>
    <xf numFmtId="0" fontId="4" fillId="2" borderId="31" xfId="0" applyFont="1" applyFill="1" applyBorder="1" applyAlignment="1" applyProtection="1" quotePrefix="1">
      <alignment horizontal="left" vertical="center" wrapText="1"/>
      <protection locked="0"/>
    </xf>
    <xf numFmtId="0" fontId="4" fillId="2" borderId="22" xfId="0" applyFont="1" applyFill="1" applyBorder="1" applyAlignment="1" applyProtection="1" quotePrefix="1">
      <alignment horizontal="left" vertical="center" wrapText="1"/>
      <protection locked="0"/>
    </xf>
  </cellXfs>
  <cellStyles count="56">
    <cellStyle name="Normal" xfId="0"/>
    <cellStyle name="常规_市级2012年部门预算“一下”财政拨款（补助）保留津补贴预算表2011.10.31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 84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0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_市级2012年“二下”预算2012.3.20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_市级2012年“二下”预算2012.3.20" xfId="68"/>
    <cellStyle name="常规_市级2012年部门预算“一下”财政拨款（补助）保留津补贴预算表2011.10.3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37096;&#38376;&#39044;&#31639;\2017&#24180;&#20108;&#19979;&#25209;&#22797;&#21450;&#20844;&#24320;\&#25919;&#24220;&#12289;&#37096;&#38376;&#20844;&#24320;&#34920;&#26684;\2017&#24180;&#37096;&#38376;&#39044;&#31639;&#20844;&#24320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部门预算收支预算总表"/>
      <sheetName val="2、一般公共预算支出表（支出功能分类）"/>
      <sheetName val="3、一般公共预算基本支出明细表（支出经济分类） "/>
      <sheetName val="4、政府性基金收支预算"/>
      <sheetName val="5、三公经费情况表"/>
      <sheetName val="6、资产情况表"/>
      <sheetName val="7、项目目标绩效申报表"/>
      <sheetName val="8、采购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workbookViewId="0" topLeftCell="A1">
      <selection activeCell="P15" sqref="P15"/>
    </sheetView>
  </sheetViews>
  <sheetFormatPr defaultColWidth="9.33203125" defaultRowHeight="24.75" customHeight="1"/>
  <cols>
    <col min="1" max="1" width="48.83203125" style="391" customWidth="1"/>
    <col min="2" max="2" width="13.66015625" style="391" customWidth="1"/>
    <col min="3" max="3" width="15.16015625" style="391" customWidth="1"/>
    <col min="4" max="4" width="13.66015625" style="391" customWidth="1"/>
    <col min="5" max="5" width="35.5" style="391" customWidth="1"/>
    <col min="6" max="7" width="15" style="391" customWidth="1"/>
    <col min="8" max="8" width="13.66015625" style="391" customWidth="1"/>
    <col min="9" max="9" width="10.5" style="391" customWidth="1"/>
    <col min="10" max="16384" width="9.33203125" style="391" customWidth="1"/>
  </cols>
  <sheetData>
    <row r="1" s="391" customFormat="1" ht="24.75" customHeight="1">
      <c r="A1" s="3" t="s">
        <v>0</v>
      </c>
    </row>
    <row r="2" spans="1:9" s="392" customFormat="1" ht="24.75" customHeight="1">
      <c r="A2" s="398" t="s">
        <v>1</v>
      </c>
      <c r="B2" s="398"/>
      <c r="C2" s="398"/>
      <c r="D2" s="398"/>
      <c r="E2" s="398"/>
      <c r="F2" s="398"/>
      <c r="G2" s="398"/>
      <c r="H2" s="398"/>
      <c r="I2" s="398"/>
    </row>
    <row r="3" spans="1:9" s="391" customFormat="1" ht="24.75" customHeight="1">
      <c r="A3" s="399"/>
      <c r="B3" s="400"/>
      <c r="C3" s="400"/>
      <c r="D3" s="400"/>
      <c r="E3" s="400"/>
      <c r="F3" s="400"/>
      <c r="G3" s="400"/>
      <c r="H3" s="401" t="s">
        <v>2</v>
      </c>
      <c r="I3" s="401"/>
    </row>
    <row r="4" spans="1:9" s="393" customFormat="1" ht="24.75" customHeight="1">
      <c r="A4" s="402" t="s">
        <v>3</v>
      </c>
      <c r="B4" s="403"/>
      <c r="C4" s="403"/>
      <c r="D4" s="404"/>
      <c r="E4" s="405" t="s">
        <v>4</v>
      </c>
      <c r="F4" s="406"/>
      <c r="G4" s="406"/>
      <c r="H4" s="406"/>
      <c r="I4" s="420" t="s">
        <v>5</v>
      </c>
    </row>
    <row r="5" spans="1:9" s="393" customFormat="1" ht="24.75" customHeight="1">
      <c r="A5" s="107" t="s">
        <v>6</v>
      </c>
      <c r="B5" s="108" t="s">
        <v>7</v>
      </c>
      <c r="C5" s="108" t="s">
        <v>8</v>
      </c>
      <c r="D5" s="407" t="s">
        <v>9</v>
      </c>
      <c r="E5" s="123" t="s">
        <v>6</v>
      </c>
      <c r="F5" s="108" t="s">
        <v>7</v>
      </c>
      <c r="G5" s="108" t="s">
        <v>8</v>
      </c>
      <c r="H5" s="108" t="s">
        <v>9</v>
      </c>
      <c r="I5" s="421"/>
    </row>
    <row r="6" spans="1:9" s="101" customFormat="1" ht="24.75" customHeight="1">
      <c r="A6" s="408" t="s">
        <v>10</v>
      </c>
      <c r="B6" s="409">
        <f>32872435.62+6720</f>
        <v>32879155.62</v>
      </c>
      <c r="C6" s="409">
        <v>77608105.36</v>
      </c>
      <c r="D6" s="410">
        <f aca="true" t="shared" si="0" ref="D6:D22">C6-B6</f>
        <v>44728949.739999995</v>
      </c>
      <c r="E6" s="411" t="s">
        <v>11</v>
      </c>
      <c r="F6" s="368"/>
      <c r="G6" s="368"/>
      <c r="H6" s="409">
        <f aca="true" t="shared" si="1" ref="H6:H16">G6-F6</f>
        <v>0</v>
      </c>
      <c r="I6" s="422" t="s">
        <v>12</v>
      </c>
    </row>
    <row r="7" spans="1:9" s="101" customFormat="1" ht="24.75" customHeight="1">
      <c r="A7" s="408" t="s">
        <v>13</v>
      </c>
      <c r="B7" s="409"/>
      <c r="C7" s="409">
        <v>0</v>
      </c>
      <c r="D7" s="410">
        <f t="shared" si="0"/>
        <v>0</v>
      </c>
      <c r="E7" s="411" t="s">
        <v>14</v>
      </c>
      <c r="F7" s="368"/>
      <c r="G7" s="368"/>
      <c r="H7" s="409">
        <f t="shared" si="1"/>
        <v>0</v>
      </c>
      <c r="I7" s="422" t="s">
        <v>12</v>
      </c>
    </row>
    <row r="8" spans="1:9" s="101" customFormat="1" ht="24.75" customHeight="1">
      <c r="A8" s="408" t="s">
        <v>15</v>
      </c>
      <c r="B8" s="412"/>
      <c r="C8" s="412"/>
      <c r="D8" s="410">
        <f t="shared" si="0"/>
        <v>0</v>
      </c>
      <c r="E8" s="411" t="s">
        <v>16</v>
      </c>
      <c r="F8" s="368"/>
      <c r="G8" s="368"/>
      <c r="H8" s="409">
        <f t="shared" si="1"/>
        <v>0</v>
      </c>
      <c r="I8" s="422" t="s">
        <v>12</v>
      </c>
    </row>
    <row r="9" spans="1:9" s="101" customFormat="1" ht="24.75" customHeight="1">
      <c r="A9" s="408" t="s">
        <v>17</v>
      </c>
      <c r="B9" s="412"/>
      <c r="C9" s="412"/>
      <c r="D9" s="410">
        <f t="shared" si="0"/>
        <v>0</v>
      </c>
      <c r="E9" s="411" t="s">
        <v>18</v>
      </c>
      <c r="F9" s="368"/>
      <c r="G9" s="368"/>
      <c r="H9" s="409">
        <f t="shared" si="1"/>
        <v>0</v>
      </c>
      <c r="I9" s="422" t="s">
        <v>12</v>
      </c>
    </row>
    <row r="10" spans="1:9" s="101" customFormat="1" ht="24.75" customHeight="1">
      <c r="A10" s="408" t="s">
        <v>19</v>
      </c>
      <c r="B10" s="409"/>
      <c r="C10" s="409"/>
      <c r="D10" s="410">
        <f t="shared" si="0"/>
        <v>0</v>
      </c>
      <c r="E10" s="411" t="s">
        <v>20</v>
      </c>
      <c r="F10" s="368"/>
      <c r="G10" s="368"/>
      <c r="H10" s="409">
        <f t="shared" si="1"/>
        <v>0</v>
      </c>
      <c r="I10" s="422" t="s">
        <v>12</v>
      </c>
    </row>
    <row r="11" spans="1:9" s="101" customFormat="1" ht="24.75" customHeight="1">
      <c r="A11" s="408" t="s">
        <v>21</v>
      </c>
      <c r="B11" s="409"/>
      <c r="C11" s="409"/>
      <c r="D11" s="410">
        <f t="shared" si="0"/>
        <v>0</v>
      </c>
      <c r="E11" s="411" t="s">
        <v>22</v>
      </c>
      <c r="F11" s="368"/>
      <c r="G11" s="368"/>
      <c r="H11" s="409">
        <f t="shared" si="1"/>
        <v>0</v>
      </c>
      <c r="I11" s="422" t="s">
        <v>12</v>
      </c>
    </row>
    <row r="12" spans="1:9" s="101" customFormat="1" ht="24.75" customHeight="1">
      <c r="A12" s="408" t="s">
        <v>23</v>
      </c>
      <c r="B12" s="412"/>
      <c r="C12" s="412"/>
      <c r="D12" s="410">
        <f t="shared" si="0"/>
        <v>0</v>
      </c>
      <c r="E12" s="411" t="s">
        <v>24</v>
      </c>
      <c r="F12" s="368"/>
      <c r="G12" s="368"/>
      <c r="H12" s="409">
        <f t="shared" si="1"/>
        <v>0</v>
      </c>
      <c r="I12" s="422" t="s">
        <v>12</v>
      </c>
    </row>
    <row r="13" spans="1:9" s="101" customFormat="1" ht="24.75" customHeight="1">
      <c r="A13" s="408" t="s">
        <v>25</v>
      </c>
      <c r="B13" s="412"/>
      <c r="C13" s="412"/>
      <c r="D13" s="410">
        <f t="shared" si="0"/>
        <v>0</v>
      </c>
      <c r="E13" s="411" t="s">
        <v>26</v>
      </c>
      <c r="F13" s="368">
        <v>4852396.44</v>
      </c>
      <c r="G13" s="368">
        <v>5068007.51</v>
      </c>
      <c r="H13" s="409">
        <f t="shared" si="1"/>
        <v>215611.06999999937</v>
      </c>
      <c r="I13" s="422" t="s">
        <v>12</v>
      </c>
    </row>
    <row r="14" spans="1:9" s="101" customFormat="1" ht="24.75" customHeight="1">
      <c r="A14" s="408" t="s">
        <v>27</v>
      </c>
      <c r="B14" s="409"/>
      <c r="C14" s="409"/>
      <c r="D14" s="410">
        <f t="shared" si="0"/>
        <v>0</v>
      </c>
      <c r="E14" s="411" t="s">
        <v>28</v>
      </c>
      <c r="F14" s="368">
        <f>24366878.76</f>
        <v>24366878.76</v>
      </c>
      <c r="G14" s="368">
        <v>72854131.12</v>
      </c>
      <c r="H14" s="409">
        <f t="shared" si="1"/>
        <v>48487252.36</v>
      </c>
      <c r="I14" s="422" t="s">
        <v>12</v>
      </c>
    </row>
    <row r="15" spans="1:9" s="101" customFormat="1" ht="24.75" customHeight="1">
      <c r="A15" s="408"/>
      <c r="B15" s="409"/>
      <c r="C15" s="409"/>
      <c r="D15" s="410">
        <f t="shared" si="0"/>
        <v>0</v>
      </c>
      <c r="E15" s="411" t="s">
        <v>29</v>
      </c>
      <c r="F15" s="368"/>
      <c r="G15" s="368"/>
      <c r="H15" s="409">
        <f t="shared" si="1"/>
        <v>0</v>
      </c>
      <c r="I15" s="422" t="s">
        <v>12</v>
      </c>
    </row>
    <row r="16" spans="1:9" s="101" customFormat="1" ht="24.75" customHeight="1">
      <c r="A16" s="408"/>
      <c r="B16" s="409"/>
      <c r="C16" s="409"/>
      <c r="D16" s="410">
        <f t="shared" si="0"/>
        <v>0</v>
      </c>
      <c r="E16" s="411" t="s">
        <v>30</v>
      </c>
      <c r="F16" s="368">
        <v>3659880.42</v>
      </c>
      <c r="G16" s="368">
        <v>3823986.49</v>
      </c>
      <c r="H16" s="409">
        <f t="shared" si="1"/>
        <v>164106.0700000003</v>
      </c>
      <c r="I16" s="422" t="s">
        <v>12</v>
      </c>
    </row>
    <row r="17" spans="1:9" s="101" customFormat="1" ht="24.75" customHeight="1">
      <c r="A17" s="408"/>
      <c r="B17" s="409"/>
      <c r="C17" s="409"/>
      <c r="D17" s="410">
        <f t="shared" si="0"/>
        <v>0</v>
      </c>
      <c r="E17" s="411" t="s">
        <v>31</v>
      </c>
      <c r="F17" s="368"/>
      <c r="G17" s="368"/>
      <c r="H17" s="409"/>
      <c r="I17" s="422"/>
    </row>
    <row r="18" spans="1:9" s="101" customFormat="1" ht="24.75" customHeight="1">
      <c r="A18" s="408"/>
      <c r="B18" s="409"/>
      <c r="C18" s="409"/>
      <c r="D18" s="410">
        <f t="shared" si="0"/>
        <v>0</v>
      </c>
      <c r="E18" s="411" t="s">
        <v>32</v>
      </c>
      <c r="F18" s="368"/>
      <c r="G18" s="368"/>
      <c r="H18" s="409"/>
      <c r="I18" s="422"/>
    </row>
    <row r="19" spans="1:9" s="101" customFormat="1" ht="24.75" customHeight="1">
      <c r="A19" s="408"/>
      <c r="B19" s="409"/>
      <c r="C19" s="409"/>
      <c r="D19" s="410">
        <f t="shared" si="0"/>
        <v>0</v>
      </c>
      <c r="E19" s="411" t="s">
        <v>33</v>
      </c>
      <c r="F19" s="368"/>
      <c r="G19" s="368"/>
      <c r="H19" s="409"/>
      <c r="I19" s="422"/>
    </row>
    <row r="20" spans="1:9" s="394" customFormat="1" ht="24.75" customHeight="1">
      <c r="A20" s="413" t="s">
        <v>34</v>
      </c>
      <c r="B20" s="409">
        <f>SUM(B6:B14)</f>
        <v>32879155.62</v>
      </c>
      <c r="C20" s="409">
        <f>SUM(C6:C14)</f>
        <v>77608105.36</v>
      </c>
      <c r="D20" s="410">
        <f t="shared" si="0"/>
        <v>44728949.739999995</v>
      </c>
      <c r="E20" s="414" t="s">
        <v>35</v>
      </c>
      <c r="F20" s="409">
        <f aca="true" t="shared" si="2" ref="F20:H20">SUM(F6:F16)</f>
        <v>32879155.620000005</v>
      </c>
      <c r="G20" s="409">
        <f t="shared" si="2"/>
        <v>81746125.12</v>
      </c>
      <c r="H20" s="409">
        <f t="shared" si="2"/>
        <v>48866969.5</v>
      </c>
      <c r="I20" s="422" t="s">
        <v>12</v>
      </c>
    </row>
    <row r="21" spans="1:9" s="395" customFormat="1" ht="24.75" customHeight="1">
      <c r="A21" s="408"/>
      <c r="B21" s="409"/>
      <c r="C21" s="409"/>
      <c r="D21" s="410">
        <f t="shared" si="0"/>
        <v>0</v>
      </c>
      <c r="E21" s="411"/>
      <c r="F21" s="368"/>
      <c r="G21" s="368"/>
      <c r="H21" s="409"/>
      <c r="I21" s="422"/>
    </row>
    <row r="22" spans="1:9" s="396" customFormat="1" ht="24.75" customHeight="1">
      <c r="A22" s="408" t="s">
        <v>36</v>
      </c>
      <c r="B22" s="409"/>
      <c r="C22" s="409">
        <v>4138019.76</v>
      </c>
      <c r="D22" s="410">
        <f t="shared" si="0"/>
        <v>4138019.76</v>
      </c>
      <c r="E22" s="411" t="s">
        <v>37</v>
      </c>
      <c r="F22" s="368"/>
      <c r="G22" s="368"/>
      <c r="H22" s="412"/>
      <c r="I22" s="422" t="s">
        <v>12</v>
      </c>
    </row>
    <row r="23" spans="1:9" s="397" customFormat="1" ht="24.75" customHeight="1">
      <c r="A23" s="415" t="s">
        <v>38</v>
      </c>
      <c r="B23" s="416">
        <f aca="true" t="shared" si="3" ref="B23:H23">SUM(B20,B22)</f>
        <v>32879155.62</v>
      </c>
      <c r="C23" s="416">
        <f t="shared" si="3"/>
        <v>81746125.12</v>
      </c>
      <c r="D23" s="417">
        <f t="shared" si="3"/>
        <v>48866969.49999999</v>
      </c>
      <c r="E23" s="418" t="s">
        <v>39</v>
      </c>
      <c r="F23" s="416">
        <f t="shared" si="3"/>
        <v>32879155.620000005</v>
      </c>
      <c r="G23" s="416">
        <f t="shared" si="3"/>
        <v>81746125.12</v>
      </c>
      <c r="H23" s="416">
        <f t="shared" si="3"/>
        <v>48866969.5</v>
      </c>
      <c r="I23" s="423" t="s">
        <v>12</v>
      </c>
    </row>
    <row r="24" spans="1:9" s="391" customFormat="1" ht="24.75" customHeight="1">
      <c r="A24" s="419"/>
      <c r="B24" s="419"/>
      <c r="C24" s="419"/>
      <c r="D24" s="419"/>
      <c r="E24" s="3"/>
      <c r="F24" s="3"/>
      <c r="G24" s="3"/>
      <c r="H24" s="419"/>
      <c r="I24" s="419"/>
    </row>
    <row r="25" spans="1:9" s="391" customFormat="1" ht="24.75" customHeight="1">
      <c r="A25" s="419"/>
      <c r="B25" s="419"/>
      <c r="C25" s="419"/>
      <c r="D25" s="419"/>
      <c r="E25" s="419"/>
      <c r="F25" s="419"/>
      <c r="G25" s="419"/>
      <c r="H25" s="419"/>
      <c r="I25" s="419"/>
    </row>
  </sheetData>
  <sheetProtection/>
  <mergeCells count="5">
    <mergeCell ref="A2:I2"/>
    <mergeCell ref="H3:I3"/>
    <mergeCell ref="A4:D4"/>
    <mergeCell ref="E4:H4"/>
    <mergeCell ref="I4:I5"/>
  </mergeCells>
  <printOptions horizontalCentered="1"/>
  <pageMargins left="0.38958333333333334" right="0.38958333333333334" top="0.5895833333333333" bottom="0.38958333333333334" header="0.5097222222222222" footer="0.509722222222222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pane ySplit="3" topLeftCell="A4" activePane="bottomLeft" state="frozen"/>
      <selection pane="bottomLeft" activeCell="B24" sqref="B24"/>
    </sheetView>
  </sheetViews>
  <sheetFormatPr defaultColWidth="12" defaultRowHeight="18" customHeight="1"/>
  <cols>
    <col min="1" max="1" width="11.5" style="162" customWidth="1"/>
    <col min="2" max="2" width="27.16015625" style="162" customWidth="1"/>
    <col min="3" max="3" width="14.16015625" style="162" customWidth="1"/>
    <col min="4" max="4" width="14.83203125" style="162" customWidth="1"/>
    <col min="5" max="5" width="12.5" style="162" customWidth="1"/>
    <col min="6" max="8" width="15" style="162" customWidth="1"/>
    <col min="9" max="10" width="15.83203125" style="162" customWidth="1"/>
    <col min="11" max="11" width="15" style="162" customWidth="1"/>
    <col min="12" max="12" width="21.16015625" style="162" customWidth="1"/>
    <col min="13" max="231" width="12" style="162" customWidth="1"/>
    <col min="232" max="16384" width="12" style="162" customWidth="1"/>
  </cols>
  <sheetData>
    <row r="1" spans="1:12" s="162" customFormat="1" ht="18" customHeight="1">
      <c r="A1" s="331" t="s">
        <v>40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s="328" customFormat="1" ht="21.75" customHeight="1">
      <c r="A2" s="332" t="s">
        <v>41</v>
      </c>
      <c r="B2" s="333"/>
      <c r="C2" s="334"/>
      <c r="D2" s="334"/>
      <c r="E2" s="334"/>
      <c r="F2" s="335"/>
      <c r="G2" s="335"/>
      <c r="H2" s="335"/>
      <c r="I2" s="335"/>
      <c r="J2" s="335"/>
      <c r="K2" s="335"/>
      <c r="L2" s="378"/>
    </row>
    <row r="3" spans="1:12" s="328" customFormat="1" ht="18" customHeight="1">
      <c r="A3" s="336"/>
      <c r="B3" s="337"/>
      <c r="C3" s="336"/>
      <c r="D3" s="336"/>
      <c r="E3" s="336"/>
      <c r="F3" s="336"/>
      <c r="G3" s="336"/>
      <c r="H3" s="336"/>
      <c r="I3" s="336"/>
      <c r="J3" s="336"/>
      <c r="K3" s="379" t="s">
        <v>2</v>
      </c>
      <c r="L3" s="379"/>
    </row>
    <row r="4" spans="1:12" s="328" customFormat="1" ht="18" customHeight="1">
      <c r="A4" s="338" t="s">
        <v>42</v>
      </c>
      <c r="B4" s="339" t="s">
        <v>43</v>
      </c>
      <c r="C4" s="340" t="s">
        <v>7</v>
      </c>
      <c r="D4" s="341"/>
      <c r="E4" s="342"/>
      <c r="F4" s="343" t="s">
        <v>8</v>
      </c>
      <c r="G4" s="341"/>
      <c r="H4" s="344"/>
      <c r="I4" s="340" t="s">
        <v>9</v>
      </c>
      <c r="J4" s="341"/>
      <c r="K4" s="342"/>
      <c r="L4" s="380" t="s">
        <v>5</v>
      </c>
    </row>
    <row r="5" spans="1:12" s="329" customFormat="1" ht="18" customHeight="1">
      <c r="A5" s="345"/>
      <c r="B5" s="346"/>
      <c r="C5" s="347" t="s">
        <v>44</v>
      </c>
      <c r="D5" s="348" t="s">
        <v>45</v>
      </c>
      <c r="E5" s="349" t="s">
        <v>46</v>
      </c>
      <c r="F5" s="350" t="s">
        <v>44</v>
      </c>
      <c r="G5" s="348" t="s">
        <v>45</v>
      </c>
      <c r="H5" s="351" t="s">
        <v>46</v>
      </c>
      <c r="I5" s="347" t="s">
        <v>44</v>
      </c>
      <c r="J5" s="348" t="s">
        <v>45</v>
      </c>
      <c r="K5" s="349" t="s">
        <v>46</v>
      </c>
      <c r="L5" s="381"/>
    </row>
    <row r="6" spans="1:12" s="330" customFormat="1" ht="18" customHeight="1">
      <c r="A6" s="352" t="s">
        <v>47</v>
      </c>
      <c r="B6" s="353"/>
      <c r="C6" s="354">
        <f>D6+E6</f>
        <v>32879155.620000005</v>
      </c>
      <c r="D6" s="355">
        <f>D7+D10+D13</f>
        <v>32872435.620000005</v>
      </c>
      <c r="E6" s="356">
        <f>E7+E10+E13</f>
        <v>6720</v>
      </c>
      <c r="F6" s="357">
        <f aca="true" t="shared" si="0" ref="F6:F29">G6+H6</f>
        <v>80746125.12</v>
      </c>
      <c r="G6" s="355">
        <f>G7+G10+G13</f>
        <v>34026096.050000004</v>
      </c>
      <c r="H6" s="358">
        <f>H7+H10+H13</f>
        <v>46720029.07</v>
      </c>
      <c r="I6" s="354">
        <f>J6+K6</f>
        <v>47866969.5</v>
      </c>
      <c r="J6" s="355">
        <f>G6-D6</f>
        <v>1153660.4299999997</v>
      </c>
      <c r="K6" s="382">
        <f>H6-E6</f>
        <v>46713309.07</v>
      </c>
      <c r="L6" s="383"/>
    </row>
    <row r="7" spans="1:12" s="162" customFormat="1" ht="18" customHeight="1">
      <c r="A7" s="359">
        <v>208</v>
      </c>
      <c r="B7" s="360" t="s">
        <v>48</v>
      </c>
      <c r="C7" s="354">
        <f aca="true" t="shared" si="1" ref="C6:C29">D7+E7</f>
        <v>4852396.44</v>
      </c>
      <c r="D7" s="361">
        <v>4852396.44</v>
      </c>
      <c r="E7" s="356">
        <v>0</v>
      </c>
      <c r="F7" s="357">
        <f t="shared" si="0"/>
        <v>5068007.51</v>
      </c>
      <c r="G7" s="361">
        <v>5068007.51</v>
      </c>
      <c r="H7" s="362">
        <v>0</v>
      </c>
      <c r="I7" s="354">
        <f aca="true" t="shared" si="2" ref="I6:I29">J7+K7</f>
        <v>215611.06999999937</v>
      </c>
      <c r="J7" s="355">
        <f aca="true" t="shared" si="3" ref="J6:J29">G7-D7</f>
        <v>215611.06999999937</v>
      </c>
      <c r="K7" s="382">
        <f aca="true" t="shared" si="4" ref="K6:K29">H7-E7</f>
        <v>0</v>
      </c>
      <c r="L7" s="384"/>
    </row>
    <row r="8" spans="1:12" s="162" customFormat="1" ht="18" customHeight="1">
      <c r="A8" s="363" t="s">
        <v>49</v>
      </c>
      <c r="B8" s="364" t="s">
        <v>50</v>
      </c>
      <c r="C8" s="354">
        <f t="shared" si="1"/>
        <v>4852396.44</v>
      </c>
      <c r="D8" s="361">
        <v>4852396.44</v>
      </c>
      <c r="E8" s="356">
        <v>0</v>
      </c>
      <c r="F8" s="357">
        <f t="shared" si="0"/>
        <v>5068007.51</v>
      </c>
      <c r="G8" s="361">
        <v>5068007.51</v>
      </c>
      <c r="H8" s="362">
        <v>0</v>
      </c>
      <c r="I8" s="354">
        <f t="shared" si="2"/>
        <v>215611.06999999937</v>
      </c>
      <c r="J8" s="355">
        <f t="shared" si="3"/>
        <v>215611.06999999937</v>
      </c>
      <c r="K8" s="382">
        <f t="shared" si="4"/>
        <v>0</v>
      </c>
      <c r="L8" s="385" t="s">
        <v>12</v>
      </c>
    </row>
    <row r="9" spans="1:12" s="162" customFormat="1" ht="36.75" customHeight="1">
      <c r="A9" s="363" t="s">
        <v>51</v>
      </c>
      <c r="B9" s="365" t="s">
        <v>52</v>
      </c>
      <c r="C9" s="354">
        <f t="shared" si="1"/>
        <v>4852396.44</v>
      </c>
      <c r="D9" s="361">
        <v>4852396.44</v>
      </c>
      <c r="E9" s="356">
        <v>0</v>
      </c>
      <c r="F9" s="357">
        <f t="shared" si="0"/>
        <v>5068007.51</v>
      </c>
      <c r="G9" s="361">
        <v>5068007.51</v>
      </c>
      <c r="H9" s="362">
        <v>0</v>
      </c>
      <c r="I9" s="354">
        <f t="shared" si="2"/>
        <v>215611.06999999937</v>
      </c>
      <c r="J9" s="355">
        <f t="shared" si="3"/>
        <v>215611.06999999937</v>
      </c>
      <c r="K9" s="382">
        <f t="shared" si="4"/>
        <v>0</v>
      </c>
      <c r="L9" s="385" t="s">
        <v>12</v>
      </c>
    </row>
    <row r="10" spans="1:12" s="162" customFormat="1" ht="18" customHeight="1">
      <c r="A10" s="363" t="s">
        <v>53</v>
      </c>
      <c r="B10" s="364" t="s">
        <v>54</v>
      </c>
      <c r="C10" s="354">
        <f t="shared" si="1"/>
        <v>24366878.76</v>
      </c>
      <c r="D10" s="361">
        <v>24360158.76</v>
      </c>
      <c r="E10" s="356">
        <v>6720</v>
      </c>
      <c r="F10" s="357">
        <f t="shared" si="0"/>
        <v>71854131.12</v>
      </c>
      <c r="G10" s="361">
        <v>25134102.05</v>
      </c>
      <c r="H10" s="362">
        <f>22739439.76+24980589.31-1000000</f>
        <v>46720029.07</v>
      </c>
      <c r="I10" s="354">
        <f t="shared" si="2"/>
        <v>47487252.36</v>
      </c>
      <c r="J10" s="355">
        <f t="shared" si="3"/>
        <v>773943.2899999991</v>
      </c>
      <c r="K10" s="382">
        <f t="shared" si="4"/>
        <v>46713309.07</v>
      </c>
      <c r="L10" s="386"/>
    </row>
    <row r="11" spans="1:12" s="162" customFormat="1" ht="18" customHeight="1">
      <c r="A11" s="363" t="s">
        <v>55</v>
      </c>
      <c r="B11" s="364" t="s">
        <v>56</v>
      </c>
      <c r="C11" s="354">
        <f t="shared" si="1"/>
        <v>24366878.76</v>
      </c>
      <c r="D11" s="361">
        <v>24360158.76</v>
      </c>
      <c r="E11" s="356">
        <v>6720</v>
      </c>
      <c r="F11" s="357">
        <f t="shared" si="0"/>
        <v>71854131.12</v>
      </c>
      <c r="G11" s="361">
        <v>25134102.05</v>
      </c>
      <c r="H11" s="362">
        <v>46720029.07</v>
      </c>
      <c r="I11" s="354">
        <f t="shared" si="2"/>
        <v>47487252.36</v>
      </c>
      <c r="J11" s="355">
        <f t="shared" si="3"/>
        <v>773943.2899999991</v>
      </c>
      <c r="K11" s="382">
        <f t="shared" si="4"/>
        <v>46713309.07</v>
      </c>
      <c r="L11" s="385"/>
    </row>
    <row r="12" spans="1:12" s="162" customFormat="1" ht="18" customHeight="1">
      <c r="A12" s="366">
        <v>2100202</v>
      </c>
      <c r="B12" s="367" t="s">
        <v>57</v>
      </c>
      <c r="C12" s="354">
        <f t="shared" si="1"/>
        <v>24366878.76</v>
      </c>
      <c r="D12" s="361">
        <v>24360158.76</v>
      </c>
      <c r="E12" s="356">
        <v>6720</v>
      </c>
      <c r="F12" s="357">
        <f t="shared" si="0"/>
        <v>71854131.12</v>
      </c>
      <c r="G12" s="361">
        <v>25134102.05</v>
      </c>
      <c r="H12" s="362">
        <v>46720029.07</v>
      </c>
      <c r="I12" s="354">
        <f t="shared" si="2"/>
        <v>47487252.36</v>
      </c>
      <c r="J12" s="355">
        <f t="shared" si="3"/>
        <v>773943.2899999991</v>
      </c>
      <c r="K12" s="382">
        <f t="shared" si="4"/>
        <v>46713309.07</v>
      </c>
      <c r="L12" s="387"/>
    </row>
    <row r="13" spans="1:12" s="162" customFormat="1" ht="18" customHeight="1">
      <c r="A13" s="366" t="s">
        <v>58</v>
      </c>
      <c r="B13" s="367" t="s">
        <v>59</v>
      </c>
      <c r="C13" s="354">
        <f t="shared" si="1"/>
        <v>3659880.42</v>
      </c>
      <c r="D13" s="361">
        <v>3659880.42</v>
      </c>
      <c r="E13" s="356">
        <v>0</v>
      </c>
      <c r="F13" s="357">
        <f t="shared" si="0"/>
        <v>3823986.49</v>
      </c>
      <c r="G13" s="368">
        <v>3823986.49</v>
      </c>
      <c r="H13" s="362">
        <v>0</v>
      </c>
      <c r="I13" s="354">
        <f t="shared" si="2"/>
        <v>164106.0700000003</v>
      </c>
      <c r="J13" s="355">
        <f t="shared" si="3"/>
        <v>164106.0700000003</v>
      </c>
      <c r="K13" s="382">
        <f t="shared" si="4"/>
        <v>0</v>
      </c>
      <c r="L13" s="387"/>
    </row>
    <row r="14" spans="1:12" s="162" customFormat="1" ht="18" customHeight="1">
      <c r="A14" s="366" t="s">
        <v>60</v>
      </c>
      <c r="B14" s="367" t="s">
        <v>61</v>
      </c>
      <c r="C14" s="354">
        <f t="shared" si="1"/>
        <v>3659880.42</v>
      </c>
      <c r="D14" s="361">
        <v>3659880.42</v>
      </c>
      <c r="E14" s="356">
        <v>0</v>
      </c>
      <c r="F14" s="357">
        <f t="shared" si="0"/>
        <v>3823986.49</v>
      </c>
      <c r="G14" s="368">
        <v>3823986.49</v>
      </c>
      <c r="H14" s="362">
        <v>0</v>
      </c>
      <c r="I14" s="354">
        <f t="shared" si="2"/>
        <v>164106.0700000003</v>
      </c>
      <c r="J14" s="355">
        <f t="shared" si="3"/>
        <v>164106.0700000003</v>
      </c>
      <c r="K14" s="382">
        <f t="shared" si="4"/>
        <v>0</v>
      </c>
      <c r="L14" s="387"/>
    </row>
    <row r="15" spans="1:12" s="162" customFormat="1" ht="18" customHeight="1">
      <c r="A15" s="366" t="s">
        <v>62</v>
      </c>
      <c r="B15" s="367" t="s">
        <v>63</v>
      </c>
      <c r="C15" s="354">
        <f t="shared" si="1"/>
        <v>3659880.42</v>
      </c>
      <c r="D15" s="361">
        <v>3659880.42</v>
      </c>
      <c r="E15" s="356">
        <v>0</v>
      </c>
      <c r="F15" s="357">
        <f t="shared" si="0"/>
        <v>3823986.49</v>
      </c>
      <c r="G15" s="368">
        <v>3823986.49</v>
      </c>
      <c r="H15" s="362">
        <v>0</v>
      </c>
      <c r="I15" s="354">
        <f t="shared" si="2"/>
        <v>164106.0700000003</v>
      </c>
      <c r="J15" s="355">
        <f t="shared" si="3"/>
        <v>164106.0700000003</v>
      </c>
      <c r="K15" s="382">
        <f t="shared" si="4"/>
        <v>0</v>
      </c>
      <c r="L15" s="387"/>
    </row>
    <row r="16" spans="1:12" s="162" customFormat="1" ht="18" customHeight="1">
      <c r="A16" s="366"/>
      <c r="B16" s="367"/>
      <c r="C16" s="354">
        <f t="shared" si="1"/>
        <v>0</v>
      </c>
      <c r="D16" s="361"/>
      <c r="E16" s="356"/>
      <c r="F16" s="357">
        <f t="shared" si="0"/>
        <v>0</v>
      </c>
      <c r="G16" s="361"/>
      <c r="H16" s="362"/>
      <c r="I16" s="354">
        <f t="shared" si="2"/>
        <v>0</v>
      </c>
      <c r="J16" s="355">
        <f t="shared" si="3"/>
        <v>0</v>
      </c>
      <c r="K16" s="382">
        <f t="shared" si="4"/>
        <v>0</v>
      </c>
      <c r="L16" s="387"/>
    </row>
    <row r="17" spans="1:12" s="162" customFormat="1" ht="18" customHeight="1">
      <c r="A17" s="366"/>
      <c r="B17" s="367"/>
      <c r="C17" s="354">
        <f t="shared" si="1"/>
        <v>0</v>
      </c>
      <c r="D17" s="361"/>
      <c r="E17" s="356"/>
      <c r="F17" s="357">
        <f t="shared" si="0"/>
        <v>0</v>
      </c>
      <c r="G17" s="361"/>
      <c r="H17" s="362"/>
      <c r="I17" s="354">
        <f t="shared" si="2"/>
        <v>0</v>
      </c>
      <c r="J17" s="355">
        <f t="shared" si="3"/>
        <v>0</v>
      </c>
      <c r="K17" s="382">
        <f t="shared" si="4"/>
        <v>0</v>
      </c>
      <c r="L17" s="387"/>
    </row>
    <row r="18" spans="1:12" s="162" customFormat="1" ht="18" customHeight="1">
      <c r="A18" s="366"/>
      <c r="B18" s="367"/>
      <c r="C18" s="354">
        <f t="shared" si="1"/>
        <v>0</v>
      </c>
      <c r="D18" s="361"/>
      <c r="E18" s="356"/>
      <c r="F18" s="357">
        <f t="shared" si="0"/>
        <v>0</v>
      </c>
      <c r="G18" s="361"/>
      <c r="H18" s="362"/>
      <c r="I18" s="354">
        <f t="shared" si="2"/>
        <v>0</v>
      </c>
      <c r="J18" s="355">
        <f t="shared" si="3"/>
        <v>0</v>
      </c>
      <c r="K18" s="382">
        <f t="shared" si="4"/>
        <v>0</v>
      </c>
      <c r="L18" s="387"/>
    </row>
    <row r="19" spans="1:12" s="162" customFormat="1" ht="18" customHeight="1">
      <c r="A19" s="366"/>
      <c r="B19" s="367"/>
      <c r="C19" s="354">
        <f t="shared" si="1"/>
        <v>0</v>
      </c>
      <c r="D19" s="361"/>
      <c r="E19" s="356"/>
      <c r="F19" s="357">
        <f t="shared" si="0"/>
        <v>0</v>
      </c>
      <c r="G19" s="361"/>
      <c r="H19" s="362"/>
      <c r="I19" s="354">
        <f t="shared" si="2"/>
        <v>0</v>
      </c>
      <c r="J19" s="355">
        <f t="shared" si="3"/>
        <v>0</v>
      </c>
      <c r="K19" s="382">
        <f t="shared" si="4"/>
        <v>0</v>
      </c>
      <c r="L19" s="387"/>
    </row>
    <row r="20" spans="1:12" s="162" customFormat="1" ht="18" customHeight="1">
      <c r="A20" s="366"/>
      <c r="B20" s="367"/>
      <c r="C20" s="354">
        <f t="shared" si="1"/>
        <v>0</v>
      </c>
      <c r="D20" s="361"/>
      <c r="E20" s="356"/>
      <c r="F20" s="357">
        <f t="shared" si="0"/>
        <v>0</v>
      </c>
      <c r="G20" s="361"/>
      <c r="H20" s="362"/>
      <c r="I20" s="354">
        <f t="shared" si="2"/>
        <v>0</v>
      </c>
      <c r="J20" s="355">
        <f t="shared" si="3"/>
        <v>0</v>
      </c>
      <c r="K20" s="382">
        <f t="shared" si="4"/>
        <v>0</v>
      </c>
      <c r="L20" s="387"/>
    </row>
    <row r="21" spans="1:12" s="162" customFormat="1" ht="18" customHeight="1">
      <c r="A21" s="366"/>
      <c r="B21" s="367"/>
      <c r="C21" s="354">
        <f t="shared" si="1"/>
        <v>0</v>
      </c>
      <c r="D21" s="361"/>
      <c r="E21" s="356"/>
      <c r="F21" s="357">
        <f t="shared" si="0"/>
        <v>0</v>
      </c>
      <c r="G21" s="361"/>
      <c r="H21" s="362"/>
      <c r="I21" s="354">
        <f t="shared" si="2"/>
        <v>0</v>
      </c>
      <c r="J21" s="355">
        <f t="shared" si="3"/>
        <v>0</v>
      </c>
      <c r="K21" s="382">
        <f t="shared" si="4"/>
        <v>0</v>
      </c>
      <c r="L21" s="387"/>
    </row>
    <row r="22" spans="1:12" s="162" customFormat="1" ht="18" customHeight="1">
      <c r="A22" s="366"/>
      <c r="B22" s="367"/>
      <c r="C22" s="354">
        <f t="shared" si="1"/>
        <v>0</v>
      </c>
      <c r="D22" s="361"/>
      <c r="E22" s="356"/>
      <c r="F22" s="357">
        <f t="shared" si="0"/>
        <v>0</v>
      </c>
      <c r="G22" s="361"/>
      <c r="H22" s="362"/>
      <c r="I22" s="354">
        <f t="shared" si="2"/>
        <v>0</v>
      </c>
      <c r="J22" s="355">
        <f t="shared" si="3"/>
        <v>0</v>
      </c>
      <c r="K22" s="382">
        <f t="shared" si="4"/>
        <v>0</v>
      </c>
      <c r="L22" s="387"/>
    </row>
    <row r="23" spans="1:12" s="162" customFormat="1" ht="18" customHeight="1">
      <c r="A23" s="369"/>
      <c r="B23" s="370"/>
      <c r="C23" s="354">
        <f t="shared" si="1"/>
        <v>0</v>
      </c>
      <c r="D23" s="361"/>
      <c r="E23" s="356"/>
      <c r="F23" s="357">
        <f t="shared" si="0"/>
        <v>0</v>
      </c>
      <c r="G23" s="361"/>
      <c r="H23" s="362"/>
      <c r="I23" s="354">
        <f t="shared" si="2"/>
        <v>0</v>
      </c>
      <c r="J23" s="355">
        <f t="shared" si="3"/>
        <v>0</v>
      </c>
      <c r="K23" s="382">
        <f t="shared" si="4"/>
        <v>0</v>
      </c>
      <c r="L23" s="387"/>
    </row>
    <row r="24" spans="1:12" s="162" customFormat="1" ht="18" customHeight="1">
      <c r="A24" s="369"/>
      <c r="B24" s="370"/>
      <c r="C24" s="354">
        <f t="shared" si="1"/>
        <v>0</v>
      </c>
      <c r="D24" s="361"/>
      <c r="E24" s="356"/>
      <c r="F24" s="357">
        <f t="shared" si="0"/>
        <v>0</v>
      </c>
      <c r="G24" s="361"/>
      <c r="H24" s="362"/>
      <c r="I24" s="354">
        <f t="shared" si="2"/>
        <v>0</v>
      </c>
      <c r="J24" s="355">
        <f t="shared" si="3"/>
        <v>0</v>
      </c>
      <c r="K24" s="382">
        <f t="shared" si="4"/>
        <v>0</v>
      </c>
      <c r="L24" s="387"/>
    </row>
    <row r="25" spans="1:12" s="162" customFormat="1" ht="18" customHeight="1">
      <c r="A25" s="369"/>
      <c r="B25" s="370"/>
      <c r="C25" s="354">
        <f t="shared" si="1"/>
        <v>0</v>
      </c>
      <c r="D25" s="361"/>
      <c r="E25" s="356"/>
      <c r="F25" s="357">
        <f t="shared" si="0"/>
        <v>0</v>
      </c>
      <c r="G25" s="361"/>
      <c r="H25" s="362"/>
      <c r="I25" s="354">
        <f t="shared" si="2"/>
        <v>0</v>
      </c>
      <c r="J25" s="355">
        <f t="shared" si="3"/>
        <v>0</v>
      </c>
      <c r="K25" s="382">
        <f t="shared" si="4"/>
        <v>0</v>
      </c>
      <c r="L25" s="387"/>
    </row>
    <row r="26" spans="1:12" s="162" customFormat="1" ht="18" customHeight="1">
      <c r="A26" s="369"/>
      <c r="B26" s="370"/>
      <c r="C26" s="354">
        <f t="shared" si="1"/>
        <v>0</v>
      </c>
      <c r="D26" s="361"/>
      <c r="E26" s="356"/>
      <c r="F26" s="357">
        <f t="shared" si="0"/>
        <v>0</v>
      </c>
      <c r="G26" s="361"/>
      <c r="H26" s="362"/>
      <c r="I26" s="354">
        <f t="shared" si="2"/>
        <v>0</v>
      </c>
      <c r="J26" s="355">
        <f t="shared" si="3"/>
        <v>0</v>
      </c>
      <c r="K26" s="382">
        <f t="shared" si="4"/>
        <v>0</v>
      </c>
      <c r="L26" s="387"/>
    </row>
    <row r="27" spans="1:12" s="162" customFormat="1" ht="18" customHeight="1">
      <c r="A27" s="369"/>
      <c r="B27" s="370"/>
      <c r="C27" s="354">
        <f t="shared" si="1"/>
        <v>0</v>
      </c>
      <c r="D27" s="361"/>
      <c r="E27" s="356"/>
      <c r="F27" s="357">
        <f t="shared" si="0"/>
        <v>0</v>
      </c>
      <c r="G27" s="361"/>
      <c r="H27" s="362"/>
      <c r="I27" s="354">
        <f t="shared" si="2"/>
        <v>0</v>
      </c>
      <c r="J27" s="355">
        <f t="shared" si="3"/>
        <v>0</v>
      </c>
      <c r="K27" s="382">
        <f t="shared" si="4"/>
        <v>0</v>
      </c>
      <c r="L27" s="387"/>
    </row>
    <row r="28" spans="1:12" s="162" customFormat="1" ht="18" customHeight="1">
      <c r="A28" s="369"/>
      <c r="B28" s="370"/>
      <c r="C28" s="354">
        <f t="shared" si="1"/>
        <v>0</v>
      </c>
      <c r="D28" s="361"/>
      <c r="E28" s="356"/>
      <c r="F28" s="357">
        <f t="shared" si="0"/>
        <v>0</v>
      </c>
      <c r="G28" s="361"/>
      <c r="H28" s="362"/>
      <c r="I28" s="354">
        <f t="shared" si="2"/>
        <v>0</v>
      </c>
      <c r="J28" s="355">
        <f t="shared" si="3"/>
        <v>0</v>
      </c>
      <c r="K28" s="382">
        <f t="shared" si="4"/>
        <v>0</v>
      </c>
      <c r="L28" s="387"/>
    </row>
    <row r="29" spans="1:12" s="162" customFormat="1" ht="18" customHeight="1">
      <c r="A29" s="371"/>
      <c r="B29" s="372"/>
      <c r="C29" s="373">
        <f t="shared" si="1"/>
        <v>0</v>
      </c>
      <c r="D29" s="374"/>
      <c r="E29" s="375"/>
      <c r="F29" s="376">
        <f t="shared" si="0"/>
        <v>0</v>
      </c>
      <c r="G29" s="374"/>
      <c r="H29" s="377"/>
      <c r="I29" s="373">
        <f t="shared" si="2"/>
        <v>0</v>
      </c>
      <c r="J29" s="388">
        <f t="shared" si="3"/>
        <v>0</v>
      </c>
      <c r="K29" s="389">
        <f t="shared" si="4"/>
        <v>0</v>
      </c>
      <c r="L29" s="390"/>
    </row>
  </sheetData>
  <sheetProtection/>
  <mergeCells count="9">
    <mergeCell ref="A2:L2"/>
    <mergeCell ref="K3:L3"/>
    <mergeCell ref="C4:E4"/>
    <mergeCell ref="F4:H4"/>
    <mergeCell ref="I4:K4"/>
    <mergeCell ref="A6:B6"/>
    <mergeCell ref="A4:A5"/>
    <mergeCell ref="B4:B5"/>
    <mergeCell ref="L4:L5"/>
  </mergeCells>
  <printOptions horizontalCentered="1"/>
  <pageMargins left="0.2" right="0.2" top="0.5895833333333333" bottom="0.38958333333333334" header="0.5097222222222222" footer="0.5097222222222222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3"/>
  <sheetViews>
    <sheetView tabSelected="1" zoomScale="70" zoomScaleNormal="70" zoomScaleSheetLayoutView="100" workbookViewId="0" topLeftCell="A1">
      <pane xSplit="6" ySplit="7" topLeftCell="L119" activePane="bottomRight" state="frozen"/>
      <selection pane="bottomRight" activeCell="N82" sqref="N82"/>
    </sheetView>
  </sheetViews>
  <sheetFormatPr defaultColWidth="9.33203125" defaultRowHeight="12.75"/>
  <cols>
    <col min="1" max="1" width="5" style="0" customWidth="1"/>
    <col min="2" max="2" width="3.66015625" style="0" customWidth="1"/>
    <col min="3" max="3" width="25.5" style="200" customWidth="1"/>
    <col min="4" max="4" width="5" style="0" customWidth="1"/>
    <col min="5" max="5" width="3.66015625" style="0" customWidth="1"/>
    <col min="6" max="6" width="25.33203125" style="200" customWidth="1"/>
    <col min="7" max="7" width="16.16015625" style="0" customWidth="1"/>
    <col min="8" max="8" width="17.33203125" style="0" customWidth="1"/>
    <col min="9" max="9" width="13.83203125" style="0" customWidth="1"/>
    <col min="10" max="10" width="15.33203125" style="0" customWidth="1"/>
    <col min="11" max="11" width="15.66015625" style="0" customWidth="1"/>
    <col min="12" max="12" width="13.83203125" style="201" customWidth="1"/>
    <col min="13" max="14" width="17.16015625" style="0" customWidth="1"/>
    <col min="15" max="16" width="15" style="0" customWidth="1"/>
    <col min="17" max="17" width="16" style="0" customWidth="1"/>
    <col min="18" max="18" width="15" style="201" customWidth="1"/>
    <col min="19" max="20" width="13.83203125" style="0" customWidth="1"/>
    <col min="21" max="21" width="8.83203125" style="0" customWidth="1"/>
    <col min="22" max="22" width="6.83203125" style="202" customWidth="1"/>
  </cols>
  <sheetData>
    <row r="1" spans="1:2" ht="13.5">
      <c r="A1" s="102" t="s">
        <v>64</v>
      </c>
      <c r="B1" s="102"/>
    </row>
    <row r="2" spans="1:22" ht="20.25">
      <c r="A2" s="203" t="s">
        <v>65</v>
      </c>
      <c r="B2" s="203"/>
      <c r="C2" s="204"/>
      <c r="D2" s="203"/>
      <c r="E2" s="203"/>
      <c r="F2" s="204"/>
      <c r="G2" s="203"/>
      <c r="H2" s="203"/>
      <c r="I2" s="203"/>
      <c r="J2" s="203"/>
      <c r="K2" s="203"/>
      <c r="L2" s="254"/>
      <c r="M2" s="203"/>
      <c r="N2" s="203"/>
      <c r="O2" s="203"/>
      <c r="P2" s="203"/>
      <c r="Q2" s="203"/>
      <c r="R2" s="254"/>
      <c r="S2" s="203"/>
      <c r="T2" s="203"/>
      <c r="U2" s="203"/>
      <c r="V2" s="204"/>
    </row>
    <row r="3" spans="1:22" ht="22.5" customHeight="1">
      <c r="A3" s="205"/>
      <c r="B3" s="205"/>
      <c r="C3" s="206"/>
      <c r="D3" s="205"/>
      <c r="E3" s="205"/>
      <c r="F3" s="207"/>
      <c r="G3" s="208"/>
      <c r="H3" s="209"/>
      <c r="I3" s="209"/>
      <c r="J3" s="209"/>
      <c r="K3" s="209"/>
      <c r="L3" s="255"/>
      <c r="M3" s="209"/>
      <c r="N3" s="209"/>
      <c r="O3" s="209"/>
      <c r="P3" s="209"/>
      <c r="Q3" s="209"/>
      <c r="R3" s="255"/>
      <c r="S3" s="209"/>
      <c r="T3" s="209"/>
      <c r="U3" s="283" t="s">
        <v>2</v>
      </c>
      <c r="V3" s="283"/>
    </row>
    <row r="4" spans="1:22" s="197" customFormat="1" ht="45" customHeight="1">
      <c r="A4" s="210" t="s">
        <v>66</v>
      </c>
      <c r="B4" s="211"/>
      <c r="C4" s="211"/>
      <c r="D4" s="211" t="s">
        <v>67</v>
      </c>
      <c r="E4" s="211"/>
      <c r="F4" s="212"/>
      <c r="G4" s="213" t="s">
        <v>7</v>
      </c>
      <c r="H4" s="214"/>
      <c r="I4" s="256"/>
      <c r="J4" s="213" t="s">
        <v>8</v>
      </c>
      <c r="K4" s="214"/>
      <c r="L4" s="257"/>
      <c r="M4" s="258" t="s">
        <v>9</v>
      </c>
      <c r="N4" s="259"/>
      <c r="O4" s="259"/>
      <c r="P4" s="259"/>
      <c r="Q4" s="259"/>
      <c r="R4" s="284"/>
      <c r="S4" s="259"/>
      <c r="T4" s="259"/>
      <c r="U4" s="285"/>
      <c r="V4" s="286" t="s">
        <v>5</v>
      </c>
    </row>
    <row r="5" spans="1:22" s="198" customFormat="1" ht="42" customHeight="1">
      <c r="A5" s="215" t="s">
        <v>42</v>
      </c>
      <c r="B5" s="216"/>
      <c r="C5" s="216" t="s">
        <v>43</v>
      </c>
      <c r="D5" s="216" t="s">
        <v>42</v>
      </c>
      <c r="E5" s="216"/>
      <c r="F5" s="217" t="s">
        <v>43</v>
      </c>
      <c r="G5" s="218" t="s">
        <v>44</v>
      </c>
      <c r="H5" s="219" t="s">
        <v>45</v>
      </c>
      <c r="I5" s="260" t="s">
        <v>46</v>
      </c>
      <c r="J5" s="218" t="s">
        <v>44</v>
      </c>
      <c r="K5" s="219" t="s">
        <v>45</v>
      </c>
      <c r="L5" s="261" t="s">
        <v>46</v>
      </c>
      <c r="M5" s="262" t="s">
        <v>68</v>
      </c>
      <c r="N5" s="263"/>
      <c r="O5" s="264"/>
      <c r="P5" s="265" t="s">
        <v>69</v>
      </c>
      <c r="Q5" s="287"/>
      <c r="R5" s="288"/>
      <c r="S5" s="289" t="s">
        <v>70</v>
      </c>
      <c r="T5" s="290"/>
      <c r="U5" s="291"/>
      <c r="V5" s="292"/>
    </row>
    <row r="6" spans="1:22" s="198" customFormat="1" ht="51.75" customHeight="1">
      <c r="A6" s="220" t="s">
        <v>71</v>
      </c>
      <c r="B6" s="221" t="s">
        <v>72</v>
      </c>
      <c r="C6" s="221"/>
      <c r="D6" s="221" t="s">
        <v>71</v>
      </c>
      <c r="E6" s="222" t="s">
        <v>72</v>
      </c>
      <c r="F6" s="223"/>
      <c r="G6" s="224"/>
      <c r="H6" s="225"/>
      <c r="I6" s="266"/>
      <c r="J6" s="224"/>
      <c r="K6" s="225"/>
      <c r="L6" s="267"/>
      <c r="M6" s="268" t="s">
        <v>44</v>
      </c>
      <c r="N6" s="269" t="s">
        <v>45</v>
      </c>
      <c r="O6" s="270" t="s">
        <v>46</v>
      </c>
      <c r="P6" s="268" t="s">
        <v>44</v>
      </c>
      <c r="Q6" s="269" t="s">
        <v>45</v>
      </c>
      <c r="R6" s="293" t="s">
        <v>46</v>
      </c>
      <c r="S6" s="294" t="s">
        <v>44</v>
      </c>
      <c r="T6" s="269" t="s">
        <v>45</v>
      </c>
      <c r="U6" s="295" t="s">
        <v>46</v>
      </c>
      <c r="V6" s="296"/>
    </row>
    <row r="7" spans="1:22" s="198" customFormat="1" ht="24" customHeight="1">
      <c r="A7" s="226" t="s">
        <v>44</v>
      </c>
      <c r="B7" s="227"/>
      <c r="C7" s="227"/>
      <c r="D7" s="227"/>
      <c r="E7" s="227"/>
      <c r="F7" s="228"/>
      <c r="G7" s="229">
        <f aca="true" t="shared" si="0" ref="G7:U7">G8+G21+G49+G66+G79+G123+G126+G130+G134+G146+G149+G154+G156</f>
        <v>32879155.62</v>
      </c>
      <c r="H7" s="230">
        <f t="shared" si="0"/>
        <v>32872435.62</v>
      </c>
      <c r="I7" s="271">
        <f t="shared" si="0"/>
        <v>6720</v>
      </c>
      <c r="J7" s="229">
        <f t="shared" si="0"/>
        <v>80746125.12</v>
      </c>
      <c r="K7" s="230">
        <f t="shared" si="0"/>
        <v>34026096.05</v>
      </c>
      <c r="L7" s="272">
        <f t="shared" si="0"/>
        <v>46720029.07</v>
      </c>
      <c r="M7" s="273">
        <f t="shared" si="0"/>
        <v>47866969.49999999</v>
      </c>
      <c r="N7" s="274">
        <f t="shared" si="0"/>
        <v>1153660.4299999978</v>
      </c>
      <c r="O7" s="271">
        <f t="shared" si="0"/>
        <v>46713309.07</v>
      </c>
      <c r="P7" s="275">
        <f>M7-S7</f>
        <v>46713309.06999999</v>
      </c>
      <c r="Q7" s="230">
        <f>N7-T7</f>
        <v>-2.3283064365386963E-09</v>
      </c>
      <c r="R7" s="272">
        <f>O7-U7</f>
        <v>46713309.07</v>
      </c>
      <c r="S7" s="229">
        <f t="shared" si="0"/>
        <v>1153660.4300000002</v>
      </c>
      <c r="T7" s="230">
        <f t="shared" si="0"/>
        <v>1153660.4300000002</v>
      </c>
      <c r="U7" s="271">
        <f t="shared" si="0"/>
        <v>0</v>
      </c>
      <c r="V7" s="297"/>
    </row>
    <row r="8" spans="1:22" s="199" customFormat="1" ht="39" customHeight="1">
      <c r="A8" s="231">
        <v>501</v>
      </c>
      <c r="B8" s="232"/>
      <c r="C8" s="233" t="s">
        <v>73</v>
      </c>
      <c r="D8" s="232" t="s">
        <v>74</v>
      </c>
      <c r="E8" s="234"/>
      <c r="F8" s="235" t="s">
        <v>75</v>
      </c>
      <c r="G8" s="236">
        <f aca="true" t="shared" si="1" ref="G8:G71">H8+I8</f>
        <v>0</v>
      </c>
      <c r="H8" s="237">
        <f>SUM(H9:H20)</f>
        <v>0</v>
      </c>
      <c r="I8" s="276">
        <f aca="true" t="shared" si="2" ref="H8:L8">SUM(I9:I20)</f>
        <v>0</v>
      </c>
      <c r="J8" s="236">
        <f>K8+L8</f>
        <v>0</v>
      </c>
      <c r="K8" s="237">
        <f>SUM(K9:K20)</f>
        <v>0</v>
      </c>
      <c r="L8" s="277">
        <f t="shared" si="2"/>
        <v>0</v>
      </c>
      <c r="M8" s="278">
        <f aca="true" t="shared" si="3" ref="M8:O8">J8-G8</f>
        <v>0</v>
      </c>
      <c r="N8" s="279">
        <f t="shared" si="3"/>
        <v>0</v>
      </c>
      <c r="O8" s="280">
        <f t="shared" si="3"/>
        <v>0</v>
      </c>
      <c r="P8" s="275">
        <f aca="true" t="shared" si="4" ref="P8:P39">M8-S8</f>
        <v>0</v>
      </c>
      <c r="Q8" s="230">
        <f aca="true" t="shared" si="5" ref="Q8:Q39">N8-T8</f>
        <v>0</v>
      </c>
      <c r="R8" s="272">
        <f aca="true" t="shared" si="6" ref="R8:R39">O8-U8</f>
        <v>0</v>
      </c>
      <c r="S8" s="236">
        <f aca="true" t="shared" si="7" ref="S8:S71">T8+U8</f>
        <v>0</v>
      </c>
      <c r="T8" s="237">
        <f aca="true" t="shared" si="8" ref="Q8:U8">SUM(T9:T20)</f>
        <v>0</v>
      </c>
      <c r="U8" s="276">
        <f t="shared" si="8"/>
        <v>0</v>
      </c>
      <c r="V8" s="298"/>
    </row>
    <row r="9" spans="1:22" s="199" customFormat="1" ht="15.75">
      <c r="A9" s="238"/>
      <c r="B9" s="239" t="s">
        <v>76</v>
      </c>
      <c r="C9" s="240" t="s">
        <v>77</v>
      </c>
      <c r="D9" s="239"/>
      <c r="E9" s="241" t="s">
        <v>76</v>
      </c>
      <c r="F9" s="242" t="s">
        <v>78</v>
      </c>
      <c r="G9" s="236">
        <f t="shared" si="1"/>
        <v>0</v>
      </c>
      <c r="H9" s="237"/>
      <c r="I9" s="276"/>
      <c r="J9" s="236">
        <f aca="true" t="shared" si="9" ref="J8:J71">K9+L9</f>
        <v>0</v>
      </c>
      <c r="K9" s="237"/>
      <c r="L9" s="277"/>
      <c r="M9" s="278">
        <f aca="true" t="shared" si="10" ref="M9:O9">J9-G9</f>
        <v>0</v>
      </c>
      <c r="N9" s="279">
        <f t="shared" si="10"/>
        <v>0</v>
      </c>
      <c r="O9" s="280">
        <f t="shared" si="10"/>
        <v>0</v>
      </c>
      <c r="P9" s="275">
        <f t="shared" si="4"/>
        <v>0</v>
      </c>
      <c r="Q9" s="230">
        <f t="shared" si="5"/>
        <v>0</v>
      </c>
      <c r="R9" s="272">
        <f t="shared" si="6"/>
        <v>0</v>
      </c>
      <c r="S9" s="236">
        <f t="shared" si="7"/>
        <v>0</v>
      </c>
      <c r="T9" s="237"/>
      <c r="U9" s="276"/>
      <c r="V9" s="299"/>
    </row>
    <row r="10" spans="1:22" s="199" customFormat="1" ht="15.75">
      <c r="A10" s="238"/>
      <c r="B10" s="239"/>
      <c r="C10" s="240"/>
      <c r="D10" s="239"/>
      <c r="E10" s="241" t="s">
        <v>79</v>
      </c>
      <c r="F10" s="242" t="s">
        <v>80</v>
      </c>
      <c r="G10" s="236">
        <f t="shared" si="1"/>
        <v>0</v>
      </c>
      <c r="H10" s="237"/>
      <c r="I10" s="276"/>
      <c r="J10" s="236">
        <f t="shared" si="9"/>
        <v>0</v>
      </c>
      <c r="K10" s="237"/>
      <c r="L10" s="277"/>
      <c r="M10" s="278">
        <f aca="true" t="shared" si="11" ref="M10:O10">J10-G10</f>
        <v>0</v>
      </c>
      <c r="N10" s="279">
        <f t="shared" si="11"/>
        <v>0</v>
      </c>
      <c r="O10" s="280">
        <f t="shared" si="11"/>
        <v>0</v>
      </c>
      <c r="P10" s="275">
        <f t="shared" si="4"/>
        <v>0</v>
      </c>
      <c r="Q10" s="230">
        <f t="shared" si="5"/>
        <v>0</v>
      </c>
      <c r="R10" s="272">
        <f t="shared" si="6"/>
        <v>0</v>
      </c>
      <c r="S10" s="236">
        <f t="shared" si="7"/>
        <v>0</v>
      </c>
      <c r="T10" s="237"/>
      <c r="U10" s="276"/>
      <c r="V10" s="298"/>
    </row>
    <row r="11" spans="1:22" s="199" customFormat="1" ht="15.75">
      <c r="A11" s="238"/>
      <c r="B11" s="239"/>
      <c r="C11" s="240"/>
      <c r="D11" s="239"/>
      <c r="E11" s="241" t="s">
        <v>81</v>
      </c>
      <c r="F11" s="242" t="s">
        <v>82</v>
      </c>
      <c r="G11" s="236">
        <f t="shared" si="1"/>
        <v>0</v>
      </c>
      <c r="H11" s="237"/>
      <c r="I11" s="276"/>
      <c r="J11" s="236">
        <f t="shared" si="9"/>
        <v>0</v>
      </c>
      <c r="K11" s="237"/>
      <c r="L11" s="277"/>
      <c r="M11" s="278">
        <f aca="true" t="shared" si="12" ref="M11:O11">J11-G11</f>
        <v>0</v>
      </c>
      <c r="N11" s="279">
        <f t="shared" si="12"/>
        <v>0</v>
      </c>
      <c r="O11" s="280">
        <f t="shared" si="12"/>
        <v>0</v>
      </c>
      <c r="P11" s="275">
        <f t="shared" si="4"/>
        <v>0</v>
      </c>
      <c r="Q11" s="230">
        <f t="shared" si="5"/>
        <v>0</v>
      </c>
      <c r="R11" s="272">
        <f t="shared" si="6"/>
        <v>0</v>
      </c>
      <c r="S11" s="236">
        <f t="shared" si="7"/>
        <v>0</v>
      </c>
      <c r="T11" s="237"/>
      <c r="U11" s="276"/>
      <c r="V11" s="298"/>
    </row>
    <row r="12" spans="1:22" s="199" customFormat="1" ht="27">
      <c r="A12" s="238"/>
      <c r="B12" s="241" t="s">
        <v>79</v>
      </c>
      <c r="C12" s="240" t="s">
        <v>83</v>
      </c>
      <c r="D12" s="232"/>
      <c r="E12" s="241" t="s">
        <v>84</v>
      </c>
      <c r="F12" s="243" t="s">
        <v>85</v>
      </c>
      <c r="G12" s="236">
        <f t="shared" si="1"/>
        <v>0</v>
      </c>
      <c r="H12" s="237"/>
      <c r="I12" s="276"/>
      <c r="J12" s="236">
        <f t="shared" si="9"/>
        <v>0</v>
      </c>
      <c r="K12" s="237"/>
      <c r="L12" s="277"/>
      <c r="M12" s="278">
        <f aca="true" t="shared" si="13" ref="M12:O12">J12-G12</f>
        <v>0</v>
      </c>
      <c r="N12" s="279">
        <f t="shared" si="13"/>
        <v>0</v>
      </c>
      <c r="O12" s="280">
        <f t="shared" si="13"/>
        <v>0</v>
      </c>
      <c r="P12" s="275">
        <f t="shared" si="4"/>
        <v>0</v>
      </c>
      <c r="Q12" s="230">
        <f t="shared" si="5"/>
        <v>0</v>
      </c>
      <c r="R12" s="272">
        <f t="shared" si="6"/>
        <v>0</v>
      </c>
      <c r="S12" s="236">
        <f t="shared" si="7"/>
        <v>0</v>
      </c>
      <c r="T12" s="237"/>
      <c r="U12" s="276"/>
      <c r="V12" s="298"/>
    </row>
    <row r="13" spans="1:22" s="199" customFormat="1" ht="15.75">
      <c r="A13" s="238"/>
      <c r="B13" s="241"/>
      <c r="C13" s="240"/>
      <c r="D13" s="239"/>
      <c r="E13" s="241" t="s">
        <v>86</v>
      </c>
      <c r="F13" s="242" t="s">
        <v>87</v>
      </c>
      <c r="G13" s="236">
        <f t="shared" si="1"/>
        <v>0</v>
      </c>
      <c r="H13" s="237"/>
      <c r="I13" s="276"/>
      <c r="J13" s="236">
        <f t="shared" si="9"/>
        <v>0</v>
      </c>
      <c r="K13" s="237"/>
      <c r="L13" s="277"/>
      <c r="M13" s="278">
        <f aca="true" t="shared" si="14" ref="M13:O13">J13-G13</f>
        <v>0</v>
      </c>
      <c r="N13" s="279">
        <f t="shared" si="14"/>
        <v>0</v>
      </c>
      <c r="O13" s="280">
        <f t="shared" si="14"/>
        <v>0</v>
      </c>
      <c r="P13" s="275">
        <f t="shared" si="4"/>
        <v>0</v>
      </c>
      <c r="Q13" s="230">
        <f t="shared" si="5"/>
        <v>0</v>
      </c>
      <c r="R13" s="272">
        <f t="shared" si="6"/>
        <v>0</v>
      </c>
      <c r="S13" s="236">
        <f t="shared" si="7"/>
        <v>0</v>
      </c>
      <c r="T13" s="237"/>
      <c r="U13" s="276"/>
      <c r="V13" s="298"/>
    </row>
    <row r="14" spans="1:22" s="199" customFormat="1" ht="27">
      <c r="A14" s="238"/>
      <c r="B14" s="241"/>
      <c r="C14" s="240"/>
      <c r="D14" s="239"/>
      <c r="E14" s="241" t="s">
        <v>88</v>
      </c>
      <c r="F14" s="242" t="s">
        <v>89</v>
      </c>
      <c r="G14" s="236">
        <f t="shared" si="1"/>
        <v>0</v>
      </c>
      <c r="H14" s="237"/>
      <c r="I14" s="276"/>
      <c r="J14" s="236">
        <f t="shared" si="9"/>
        <v>0</v>
      </c>
      <c r="K14" s="237"/>
      <c r="L14" s="277"/>
      <c r="M14" s="278">
        <f aca="true" t="shared" si="15" ref="M14:O14">J14-G14</f>
        <v>0</v>
      </c>
      <c r="N14" s="279">
        <f t="shared" si="15"/>
        <v>0</v>
      </c>
      <c r="O14" s="280">
        <f t="shared" si="15"/>
        <v>0</v>
      </c>
      <c r="P14" s="275">
        <f t="shared" si="4"/>
        <v>0</v>
      </c>
      <c r="Q14" s="230">
        <f t="shared" si="5"/>
        <v>0</v>
      </c>
      <c r="R14" s="272">
        <f t="shared" si="6"/>
        <v>0</v>
      </c>
      <c r="S14" s="236">
        <f t="shared" si="7"/>
        <v>0</v>
      </c>
      <c r="T14" s="237"/>
      <c r="U14" s="276"/>
      <c r="V14" s="298"/>
    </row>
    <row r="15" spans="1:22" s="199" customFormat="1" ht="27">
      <c r="A15" s="238"/>
      <c r="B15" s="241"/>
      <c r="C15" s="240"/>
      <c r="D15" s="239"/>
      <c r="E15" s="241" t="s">
        <v>90</v>
      </c>
      <c r="F15" s="242" t="s">
        <v>91</v>
      </c>
      <c r="G15" s="236">
        <f t="shared" si="1"/>
        <v>0</v>
      </c>
      <c r="H15" s="237"/>
      <c r="I15" s="276"/>
      <c r="J15" s="236">
        <f t="shared" si="9"/>
        <v>0</v>
      </c>
      <c r="K15" s="237"/>
      <c r="L15" s="277"/>
      <c r="M15" s="278">
        <f aca="true" t="shared" si="16" ref="M15:O15">J15-G15</f>
        <v>0</v>
      </c>
      <c r="N15" s="279">
        <f t="shared" si="16"/>
        <v>0</v>
      </c>
      <c r="O15" s="280">
        <f t="shared" si="16"/>
        <v>0</v>
      </c>
      <c r="P15" s="275">
        <f t="shared" si="4"/>
        <v>0</v>
      </c>
      <c r="Q15" s="230">
        <f t="shared" si="5"/>
        <v>0</v>
      </c>
      <c r="R15" s="272">
        <f t="shared" si="6"/>
        <v>0</v>
      </c>
      <c r="S15" s="236">
        <f t="shared" si="7"/>
        <v>0</v>
      </c>
      <c r="T15" s="237"/>
      <c r="U15" s="276"/>
      <c r="V15" s="298"/>
    </row>
    <row r="16" spans="1:22" s="199" customFormat="1" ht="15.75">
      <c r="A16" s="238"/>
      <c r="B16" s="241"/>
      <c r="C16" s="240"/>
      <c r="D16" s="239"/>
      <c r="E16" s="241" t="s">
        <v>92</v>
      </c>
      <c r="F16" s="242" t="s">
        <v>93</v>
      </c>
      <c r="G16" s="236">
        <f t="shared" si="1"/>
        <v>0</v>
      </c>
      <c r="H16" s="237"/>
      <c r="I16" s="276"/>
      <c r="J16" s="236">
        <f t="shared" si="9"/>
        <v>0</v>
      </c>
      <c r="K16" s="237"/>
      <c r="L16" s="277"/>
      <c r="M16" s="278">
        <f aca="true" t="shared" si="17" ref="M16:O16">J16-G16</f>
        <v>0</v>
      </c>
      <c r="N16" s="279">
        <f t="shared" si="17"/>
        <v>0</v>
      </c>
      <c r="O16" s="280">
        <f t="shared" si="17"/>
        <v>0</v>
      </c>
      <c r="P16" s="275">
        <f t="shared" si="4"/>
        <v>0</v>
      </c>
      <c r="Q16" s="230">
        <f t="shared" si="5"/>
        <v>0</v>
      </c>
      <c r="R16" s="272">
        <f t="shared" si="6"/>
        <v>0</v>
      </c>
      <c r="S16" s="236">
        <f t="shared" si="7"/>
        <v>0</v>
      </c>
      <c r="T16" s="237"/>
      <c r="U16" s="276"/>
      <c r="V16" s="298"/>
    </row>
    <row r="17" spans="1:22" s="199" customFormat="1" ht="15.75">
      <c r="A17" s="238"/>
      <c r="B17" s="241" t="s">
        <v>81</v>
      </c>
      <c r="C17" s="240" t="s">
        <v>94</v>
      </c>
      <c r="D17" s="239"/>
      <c r="E17" s="241" t="s">
        <v>95</v>
      </c>
      <c r="F17" s="242" t="s">
        <v>94</v>
      </c>
      <c r="G17" s="236">
        <f t="shared" si="1"/>
        <v>0</v>
      </c>
      <c r="H17" s="237"/>
      <c r="I17" s="276"/>
      <c r="J17" s="236">
        <f t="shared" si="9"/>
        <v>0</v>
      </c>
      <c r="K17" s="237"/>
      <c r="L17" s="277"/>
      <c r="M17" s="278">
        <f aca="true" t="shared" si="18" ref="M17:O17">J17-G17</f>
        <v>0</v>
      </c>
      <c r="N17" s="279">
        <f t="shared" si="18"/>
        <v>0</v>
      </c>
      <c r="O17" s="280">
        <f t="shared" si="18"/>
        <v>0</v>
      </c>
      <c r="P17" s="275">
        <f t="shared" si="4"/>
        <v>0</v>
      </c>
      <c r="Q17" s="230">
        <f t="shared" si="5"/>
        <v>0</v>
      </c>
      <c r="R17" s="272">
        <f t="shared" si="6"/>
        <v>0</v>
      </c>
      <c r="S17" s="236">
        <f t="shared" si="7"/>
        <v>0</v>
      </c>
      <c r="T17" s="237"/>
      <c r="U17" s="276"/>
      <c r="V17" s="300"/>
    </row>
    <row r="18" spans="1:22" s="199" customFormat="1" ht="15.75">
      <c r="A18" s="238"/>
      <c r="B18" s="241">
        <v>99</v>
      </c>
      <c r="C18" s="244" t="s">
        <v>96</v>
      </c>
      <c r="D18" s="232"/>
      <c r="E18" s="241" t="s">
        <v>97</v>
      </c>
      <c r="F18" s="242" t="s">
        <v>98</v>
      </c>
      <c r="G18" s="236">
        <f t="shared" si="1"/>
        <v>0</v>
      </c>
      <c r="H18" s="237"/>
      <c r="I18" s="276"/>
      <c r="J18" s="236">
        <f t="shared" si="9"/>
        <v>0</v>
      </c>
      <c r="K18" s="237"/>
      <c r="L18" s="277"/>
      <c r="M18" s="278">
        <f aca="true" t="shared" si="19" ref="M18:O18">J18-G18</f>
        <v>0</v>
      </c>
      <c r="N18" s="279">
        <f t="shared" si="19"/>
        <v>0</v>
      </c>
      <c r="O18" s="280">
        <f t="shared" si="19"/>
        <v>0</v>
      </c>
      <c r="P18" s="275">
        <f t="shared" si="4"/>
        <v>0</v>
      </c>
      <c r="Q18" s="230">
        <f t="shared" si="5"/>
        <v>0</v>
      </c>
      <c r="R18" s="272">
        <f t="shared" si="6"/>
        <v>0</v>
      </c>
      <c r="S18" s="236">
        <f t="shared" si="7"/>
        <v>0</v>
      </c>
      <c r="T18" s="237"/>
      <c r="U18" s="276"/>
      <c r="V18" s="300"/>
    </row>
    <row r="19" spans="1:22" s="199" customFormat="1" ht="15.75">
      <c r="A19" s="238"/>
      <c r="B19" s="241"/>
      <c r="C19" s="244"/>
      <c r="D19" s="232"/>
      <c r="E19" s="241" t="s">
        <v>99</v>
      </c>
      <c r="F19" s="242" t="s">
        <v>100</v>
      </c>
      <c r="G19" s="236">
        <f t="shared" si="1"/>
        <v>0</v>
      </c>
      <c r="H19" s="237"/>
      <c r="I19" s="276"/>
      <c r="J19" s="236">
        <f t="shared" si="9"/>
        <v>0</v>
      </c>
      <c r="K19" s="237"/>
      <c r="L19" s="277"/>
      <c r="M19" s="278">
        <f aca="true" t="shared" si="20" ref="M19:O19">J19-G19</f>
        <v>0</v>
      </c>
      <c r="N19" s="279">
        <f t="shared" si="20"/>
        <v>0</v>
      </c>
      <c r="O19" s="280">
        <f t="shared" si="20"/>
        <v>0</v>
      </c>
      <c r="P19" s="275">
        <f t="shared" si="4"/>
        <v>0</v>
      </c>
      <c r="Q19" s="230">
        <f t="shared" si="5"/>
        <v>0</v>
      </c>
      <c r="R19" s="272">
        <f t="shared" si="6"/>
        <v>0</v>
      </c>
      <c r="S19" s="236">
        <f t="shared" si="7"/>
        <v>0</v>
      </c>
      <c r="T19" s="237"/>
      <c r="U19" s="276"/>
      <c r="V19" s="300"/>
    </row>
    <row r="20" spans="1:22" s="199" customFormat="1" ht="15.75">
      <c r="A20" s="238"/>
      <c r="B20" s="241"/>
      <c r="C20" s="244"/>
      <c r="D20" s="239"/>
      <c r="E20" s="241" t="s">
        <v>101</v>
      </c>
      <c r="F20" s="242" t="s">
        <v>96</v>
      </c>
      <c r="G20" s="236">
        <f t="shared" si="1"/>
        <v>0</v>
      </c>
      <c r="H20" s="237"/>
      <c r="I20" s="276"/>
      <c r="J20" s="236">
        <f t="shared" si="9"/>
        <v>0</v>
      </c>
      <c r="K20" s="237"/>
      <c r="L20" s="277"/>
      <c r="M20" s="278">
        <f aca="true" t="shared" si="21" ref="M20:O20">J20-G20</f>
        <v>0</v>
      </c>
      <c r="N20" s="279">
        <f t="shared" si="21"/>
        <v>0</v>
      </c>
      <c r="O20" s="280">
        <f t="shared" si="21"/>
        <v>0</v>
      </c>
      <c r="P20" s="275">
        <f t="shared" si="4"/>
        <v>0</v>
      </c>
      <c r="Q20" s="230">
        <f t="shared" si="5"/>
        <v>0</v>
      </c>
      <c r="R20" s="272">
        <f t="shared" si="6"/>
        <v>0</v>
      </c>
      <c r="S20" s="236">
        <f t="shared" si="7"/>
        <v>0</v>
      </c>
      <c r="T20" s="237"/>
      <c r="U20" s="276"/>
      <c r="V20" s="300"/>
    </row>
    <row r="21" spans="1:22" s="199" customFormat="1" ht="48" customHeight="1">
      <c r="A21" s="245">
        <v>502</v>
      </c>
      <c r="B21" s="246"/>
      <c r="C21" s="247" t="s">
        <v>102</v>
      </c>
      <c r="D21" s="246">
        <v>302</v>
      </c>
      <c r="E21" s="248"/>
      <c r="F21" s="249" t="s">
        <v>103</v>
      </c>
      <c r="G21" s="236">
        <f t="shared" si="1"/>
        <v>0</v>
      </c>
      <c r="H21" s="237">
        <f>SUM(H22:H48)</f>
        <v>0</v>
      </c>
      <c r="I21" s="276">
        <f aca="true" t="shared" si="22" ref="H21:L21">SUM(I22:I48)</f>
        <v>0</v>
      </c>
      <c r="J21" s="236">
        <f t="shared" si="9"/>
        <v>0</v>
      </c>
      <c r="K21" s="237">
        <f>SUM(K22:K48)</f>
        <v>0</v>
      </c>
      <c r="L21" s="277">
        <f t="shared" si="22"/>
        <v>0</v>
      </c>
      <c r="M21" s="278">
        <f aca="true" t="shared" si="23" ref="M21:O21">J21-G21</f>
        <v>0</v>
      </c>
      <c r="N21" s="279">
        <f t="shared" si="23"/>
        <v>0</v>
      </c>
      <c r="O21" s="280">
        <f t="shared" si="23"/>
        <v>0</v>
      </c>
      <c r="P21" s="275">
        <f t="shared" si="4"/>
        <v>0</v>
      </c>
      <c r="Q21" s="230">
        <f t="shared" si="5"/>
        <v>0</v>
      </c>
      <c r="R21" s="272">
        <f t="shared" si="6"/>
        <v>0</v>
      </c>
      <c r="S21" s="236">
        <f t="shared" si="7"/>
        <v>0</v>
      </c>
      <c r="T21" s="237">
        <f aca="true" t="shared" si="24" ref="Q21:U21">SUM(T22:T48)</f>
        <v>0</v>
      </c>
      <c r="U21" s="276">
        <f t="shared" si="24"/>
        <v>0</v>
      </c>
      <c r="V21" s="300"/>
    </row>
    <row r="22" spans="1:22" s="199" customFormat="1" ht="15.75">
      <c r="A22" s="238"/>
      <c r="B22" s="241" t="s">
        <v>76</v>
      </c>
      <c r="C22" s="240" t="s">
        <v>104</v>
      </c>
      <c r="D22" s="239"/>
      <c r="E22" s="241" t="s">
        <v>76</v>
      </c>
      <c r="F22" s="242" t="s">
        <v>105</v>
      </c>
      <c r="G22" s="236">
        <f t="shared" si="1"/>
        <v>0</v>
      </c>
      <c r="H22" s="237"/>
      <c r="I22" s="276"/>
      <c r="J22" s="236">
        <f t="shared" si="9"/>
        <v>0</v>
      </c>
      <c r="K22" s="237"/>
      <c r="L22" s="277"/>
      <c r="M22" s="278">
        <f aca="true" t="shared" si="25" ref="M22:O22">J22-G22</f>
        <v>0</v>
      </c>
      <c r="N22" s="279">
        <f t="shared" si="25"/>
        <v>0</v>
      </c>
      <c r="O22" s="280">
        <f t="shared" si="25"/>
        <v>0</v>
      </c>
      <c r="P22" s="275">
        <f t="shared" si="4"/>
        <v>0</v>
      </c>
      <c r="Q22" s="230">
        <f t="shared" si="5"/>
        <v>0</v>
      </c>
      <c r="R22" s="272">
        <f t="shared" si="6"/>
        <v>0</v>
      </c>
      <c r="S22" s="236">
        <f t="shared" si="7"/>
        <v>0</v>
      </c>
      <c r="T22" s="237"/>
      <c r="U22" s="276"/>
      <c r="V22" s="300"/>
    </row>
    <row r="23" spans="1:22" s="199" customFormat="1" ht="15.75">
      <c r="A23" s="238"/>
      <c r="B23" s="241"/>
      <c r="C23" s="240"/>
      <c r="D23" s="239"/>
      <c r="E23" s="241" t="s">
        <v>79</v>
      </c>
      <c r="F23" s="242" t="s">
        <v>106</v>
      </c>
      <c r="G23" s="236">
        <f t="shared" si="1"/>
        <v>0</v>
      </c>
      <c r="H23" s="237"/>
      <c r="I23" s="276"/>
      <c r="J23" s="236">
        <f t="shared" si="9"/>
        <v>0</v>
      </c>
      <c r="K23" s="237"/>
      <c r="L23" s="277"/>
      <c r="M23" s="278">
        <f aca="true" t="shared" si="26" ref="M23:O23">J23-G23</f>
        <v>0</v>
      </c>
      <c r="N23" s="279">
        <f t="shared" si="26"/>
        <v>0</v>
      </c>
      <c r="O23" s="280">
        <f t="shared" si="26"/>
        <v>0</v>
      </c>
      <c r="P23" s="275">
        <f t="shared" si="4"/>
        <v>0</v>
      </c>
      <c r="Q23" s="230">
        <f t="shared" si="5"/>
        <v>0</v>
      </c>
      <c r="R23" s="272">
        <f t="shared" si="6"/>
        <v>0</v>
      </c>
      <c r="S23" s="236">
        <f t="shared" si="7"/>
        <v>0</v>
      </c>
      <c r="T23" s="237"/>
      <c r="U23" s="276"/>
      <c r="V23" s="300"/>
    </row>
    <row r="24" spans="1:22" s="199" customFormat="1" ht="15.75">
      <c r="A24" s="238"/>
      <c r="B24" s="241"/>
      <c r="C24" s="240"/>
      <c r="D24" s="239"/>
      <c r="E24" s="241" t="s">
        <v>107</v>
      </c>
      <c r="F24" s="242" t="s">
        <v>108</v>
      </c>
      <c r="G24" s="236">
        <f t="shared" si="1"/>
        <v>0</v>
      </c>
      <c r="H24" s="237"/>
      <c r="I24" s="276"/>
      <c r="J24" s="236">
        <f t="shared" si="9"/>
        <v>0</v>
      </c>
      <c r="K24" s="237"/>
      <c r="L24" s="277"/>
      <c r="M24" s="278">
        <f aca="true" t="shared" si="27" ref="M24:O24">J24-G24</f>
        <v>0</v>
      </c>
      <c r="N24" s="279">
        <f t="shared" si="27"/>
        <v>0</v>
      </c>
      <c r="O24" s="280">
        <f t="shared" si="27"/>
        <v>0</v>
      </c>
      <c r="P24" s="275">
        <f t="shared" si="4"/>
        <v>0</v>
      </c>
      <c r="Q24" s="230">
        <f t="shared" si="5"/>
        <v>0</v>
      </c>
      <c r="R24" s="272">
        <f t="shared" si="6"/>
        <v>0</v>
      </c>
      <c r="S24" s="236">
        <f t="shared" si="7"/>
        <v>0</v>
      </c>
      <c r="T24" s="237"/>
      <c r="U24" s="276"/>
      <c r="V24" s="300"/>
    </row>
    <row r="25" spans="1:22" s="199" customFormat="1" ht="15.75">
      <c r="A25" s="238"/>
      <c r="B25" s="241"/>
      <c r="C25" s="240"/>
      <c r="D25" s="239"/>
      <c r="E25" s="241" t="s">
        <v>109</v>
      </c>
      <c r="F25" s="242" t="s">
        <v>110</v>
      </c>
      <c r="G25" s="236">
        <f t="shared" si="1"/>
        <v>0</v>
      </c>
      <c r="H25" s="237"/>
      <c r="I25" s="276"/>
      <c r="J25" s="236">
        <f t="shared" si="9"/>
        <v>0</v>
      </c>
      <c r="K25" s="237"/>
      <c r="L25" s="277"/>
      <c r="M25" s="278">
        <f aca="true" t="shared" si="28" ref="M25:O25">J25-G25</f>
        <v>0</v>
      </c>
      <c r="N25" s="279">
        <f t="shared" si="28"/>
        <v>0</v>
      </c>
      <c r="O25" s="280">
        <f t="shared" si="28"/>
        <v>0</v>
      </c>
      <c r="P25" s="275">
        <f t="shared" si="4"/>
        <v>0</v>
      </c>
      <c r="Q25" s="230">
        <f t="shared" si="5"/>
        <v>0</v>
      </c>
      <c r="R25" s="272">
        <f t="shared" si="6"/>
        <v>0</v>
      </c>
      <c r="S25" s="236">
        <f t="shared" si="7"/>
        <v>0</v>
      </c>
      <c r="T25" s="237"/>
      <c r="U25" s="276"/>
      <c r="V25" s="300"/>
    </row>
    <row r="26" spans="1:22" s="199" customFormat="1" ht="15.75">
      <c r="A26" s="238"/>
      <c r="B26" s="241"/>
      <c r="C26" s="240"/>
      <c r="D26" s="246"/>
      <c r="E26" s="241" t="s">
        <v>97</v>
      </c>
      <c r="F26" s="242" t="s">
        <v>111</v>
      </c>
      <c r="G26" s="236">
        <f t="shared" si="1"/>
        <v>0</v>
      </c>
      <c r="H26" s="237"/>
      <c r="I26" s="276"/>
      <c r="J26" s="236">
        <f t="shared" si="9"/>
        <v>0</v>
      </c>
      <c r="K26" s="237"/>
      <c r="L26" s="277"/>
      <c r="M26" s="278">
        <f aca="true" t="shared" si="29" ref="M26:O26">J26-G26</f>
        <v>0</v>
      </c>
      <c r="N26" s="279">
        <f t="shared" si="29"/>
        <v>0</v>
      </c>
      <c r="O26" s="280">
        <f t="shared" si="29"/>
        <v>0</v>
      </c>
      <c r="P26" s="275">
        <f t="shared" si="4"/>
        <v>0</v>
      </c>
      <c r="Q26" s="230">
        <f t="shared" si="5"/>
        <v>0</v>
      </c>
      <c r="R26" s="272">
        <f t="shared" si="6"/>
        <v>0</v>
      </c>
      <c r="S26" s="236">
        <f t="shared" si="7"/>
        <v>0</v>
      </c>
      <c r="T26" s="237"/>
      <c r="U26" s="276"/>
      <c r="V26" s="300"/>
    </row>
    <row r="27" spans="1:22" s="199" customFormat="1" ht="15.75">
      <c r="A27" s="238"/>
      <c r="B27" s="241"/>
      <c r="C27" s="240"/>
      <c r="D27" s="239"/>
      <c r="E27" s="241" t="s">
        <v>112</v>
      </c>
      <c r="F27" s="242" t="s">
        <v>113</v>
      </c>
      <c r="G27" s="236">
        <f t="shared" si="1"/>
        <v>0</v>
      </c>
      <c r="H27" s="237"/>
      <c r="I27" s="276"/>
      <c r="J27" s="236">
        <f t="shared" si="9"/>
        <v>0</v>
      </c>
      <c r="K27" s="237"/>
      <c r="L27" s="277"/>
      <c r="M27" s="278">
        <f aca="true" t="shared" si="30" ref="M27:O27">J27-G27</f>
        <v>0</v>
      </c>
      <c r="N27" s="279">
        <f t="shared" si="30"/>
        <v>0</v>
      </c>
      <c r="O27" s="280">
        <f t="shared" si="30"/>
        <v>0</v>
      </c>
      <c r="P27" s="275">
        <f t="shared" si="4"/>
        <v>0</v>
      </c>
      <c r="Q27" s="230">
        <f t="shared" si="5"/>
        <v>0</v>
      </c>
      <c r="R27" s="272">
        <f t="shared" si="6"/>
        <v>0</v>
      </c>
      <c r="S27" s="236">
        <f t="shared" si="7"/>
        <v>0</v>
      </c>
      <c r="T27" s="237"/>
      <c r="U27" s="276"/>
      <c r="V27" s="300"/>
    </row>
    <row r="28" spans="1:22" s="199" customFormat="1" ht="15.75">
      <c r="A28" s="238"/>
      <c r="B28" s="241"/>
      <c r="C28" s="240"/>
      <c r="D28" s="239"/>
      <c r="E28" s="241" t="s">
        <v>84</v>
      </c>
      <c r="F28" s="242" t="s">
        <v>114</v>
      </c>
      <c r="G28" s="236">
        <f t="shared" si="1"/>
        <v>0</v>
      </c>
      <c r="H28" s="237"/>
      <c r="I28" s="276"/>
      <c r="J28" s="236">
        <f t="shared" si="9"/>
        <v>0</v>
      </c>
      <c r="K28" s="237"/>
      <c r="L28" s="277"/>
      <c r="M28" s="278">
        <f aca="true" t="shared" si="31" ref="M28:O28">J28-G28</f>
        <v>0</v>
      </c>
      <c r="N28" s="279">
        <f t="shared" si="31"/>
        <v>0</v>
      </c>
      <c r="O28" s="280">
        <f t="shared" si="31"/>
        <v>0</v>
      </c>
      <c r="P28" s="275">
        <f t="shared" si="4"/>
        <v>0</v>
      </c>
      <c r="Q28" s="230">
        <f t="shared" si="5"/>
        <v>0</v>
      </c>
      <c r="R28" s="272">
        <f t="shared" si="6"/>
        <v>0</v>
      </c>
      <c r="S28" s="236">
        <f t="shared" si="7"/>
        <v>0</v>
      </c>
      <c r="T28" s="237"/>
      <c r="U28" s="276"/>
      <c r="V28" s="300"/>
    </row>
    <row r="29" spans="1:22" s="199" customFormat="1" ht="15.75">
      <c r="A29" s="238"/>
      <c r="B29" s="241"/>
      <c r="C29" s="240"/>
      <c r="D29" s="239"/>
      <c r="E29" s="241" t="s">
        <v>86</v>
      </c>
      <c r="F29" s="242" t="s">
        <v>115</v>
      </c>
      <c r="G29" s="236">
        <f t="shared" si="1"/>
        <v>0</v>
      </c>
      <c r="H29" s="237"/>
      <c r="I29" s="276"/>
      <c r="J29" s="236">
        <f t="shared" si="9"/>
        <v>0</v>
      </c>
      <c r="K29" s="237"/>
      <c r="L29" s="277"/>
      <c r="M29" s="278">
        <f aca="true" t="shared" si="32" ref="M29:O29">J29-G29</f>
        <v>0</v>
      </c>
      <c r="N29" s="279">
        <f t="shared" si="32"/>
        <v>0</v>
      </c>
      <c r="O29" s="280">
        <f t="shared" si="32"/>
        <v>0</v>
      </c>
      <c r="P29" s="275">
        <f t="shared" si="4"/>
        <v>0</v>
      </c>
      <c r="Q29" s="230">
        <f t="shared" si="5"/>
        <v>0</v>
      </c>
      <c r="R29" s="272">
        <f t="shared" si="6"/>
        <v>0</v>
      </c>
      <c r="S29" s="236">
        <f t="shared" si="7"/>
        <v>0</v>
      </c>
      <c r="T29" s="237"/>
      <c r="U29" s="276"/>
      <c r="V29" s="300"/>
    </row>
    <row r="30" spans="1:22" s="199" customFormat="1" ht="15.75">
      <c r="A30" s="238"/>
      <c r="B30" s="241"/>
      <c r="C30" s="240"/>
      <c r="D30" s="239"/>
      <c r="E30" s="241" t="s">
        <v>90</v>
      </c>
      <c r="F30" s="242" t="s">
        <v>116</v>
      </c>
      <c r="G30" s="236">
        <f t="shared" si="1"/>
        <v>0</v>
      </c>
      <c r="H30" s="237"/>
      <c r="I30" s="276"/>
      <c r="J30" s="236">
        <f t="shared" si="9"/>
        <v>0</v>
      </c>
      <c r="K30" s="237"/>
      <c r="L30" s="277"/>
      <c r="M30" s="278">
        <f aca="true" t="shared" si="33" ref="M30:O30">J30-G30</f>
        <v>0</v>
      </c>
      <c r="N30" s="279">
        <f t="shared" si="33"/>
        <v>0</v>
      </c>
      <c r="O30" s="280">
        <f t="shared" si="33"/>
        <v>0</v>
      </c>
      <c r="P30" s="275">
        <f t="shared" si="4"/>
        <v>0</v>
      </c>
      <c r="Q30" s="230">
        <f t="shared" si="5"/>
        <v>0</v>
      </c>
      <c r="R30" s="272">
        <f t="shared" si="6"/>
        <v>0</v>
      </c>
      <c r="S30" s="236">
        <f t="shared" si="7"/>
        <v>0</v>
      </c>
      <c r="T30" s="237"/>
      <c r="U30" s="276"/>
      <c r="V30" s="300"/>
    </row>
    <row r="31" spans="1:22" s="199" customFormat="1" ht="15.75">
      <c r="A31" s="238"/>
      <c r="B31" s="241"/>
      <c r="C31" s="240"/>
      <c r="D31" s="239"/>
      <c r="E31" s="241" t="s">
        <v>99</v>
      </c>
      <c r="F31" s="242" t="s">
        <v>117</v>
      </c>
      <c r="G31" s="236">
        <f t="shared" si="1"/>
        <v>0</v>
      </c>
      <c r="H31" s="237"/>
      <c r="I31" s="276"/>
      <c r="J31" s="236">
        <f t="shared" si="9"/>
        <v>0</v>
      </c>
      <c r="K31" s="237"/>
      <c r="L31" s="277"/>
      <c r="M31" s="278">
        <f aca="true" t="shared" si="34" ref="M31:O31">J31-G31</f>
        <v>0</v>
      </c>
      <c r="N31" s="279">
        <f t="shared" si="34"/>
        <v>0</v>
      </c>
      <c r="O31" s="280">
        <f t="shared" si="34"/>
        <v>0</v>
      </c>
      <c r="P31" s="275">
        <f t="shared" si="4"/>
        <v>0</v>
      </c>
      <c r="Q31" s="230">
        <f t="shared" si="5"/>
        <v>0</v>
      </c>
      <c r="R31" s="272">
        <f t="shared" si="6"/>
        <v>0</v>
      </c>
      <c r="S31" s="236">
        <f t="shared" si="7"/>
        <v>0</v>
      </c>
      <c r="T31" s="237"/>
      <c r="U31" s="276"/>
      <c r="V31" s="300"/>
    </row>
    <row r="32" spans="1:22" s="199" customFormat="1" ht="15.75">
      <c r="A32" s="238"/>
      <c r="B32" s="241"/>
      <c r="C32" s="240"/>
      <c r="D32" s="239"/>
      <c r="E32" s="241" t="s">
        <v>118</v>
      </c>
      <c r="F32" s="242" t="s">
        <v>119</v>
      </c>
      <c r="G32" s="236">
        <f t="shared" si="1"/>
        <v>0</v>
      </c>
      <c r="H32" s="250"/>
      <c r="I32" s="281"/>
      <c r="J32" s="236">
        <f t="shared" si="9"/>
        <v>0</v>
      </c>
      <c r="K32" s="250"/>
      <c r="L32" s="282"/>
      <c r="M32" s="278">
        <f aca="true" t="shared" si="35" ref="M32:O32">J32-G32</f>
        <v>0</v>
      </c>
      <c r="N32" s="279">
        <f t="shared" si="35"/>
        <v>0</v>
      </c>
      <c r="O32" s="280">
        <f t="shared" si="35"/>
        <v>0</v>
      </c>
      <c r="P32" s="275">
        <f t="shared" si="4"/>
        <v>0</v>
      </c>
      <c r="Q32" s="230">
        <f t="shared" si="5"/>
        <v>0</v>
      </c>
      <c r="R32" s="272">
        <f t="shared" si="6"/>
        <v>0</v>
      </c>
      <c r="S32" s="236">
        <f t="shared" si="7"/>
        <v>0</v>
      </c>
      <c r="T32" s="250"/>
      <c r="U32" s="281"/>
      <c r="V32" s="300"/>
    </row>
    <row r="33" spans="1:22" s="199" customFormat="1" ht="15.75">
      <c r="A33" s="238"/>
      <c r="B33" s="241"/>
      <c r="C33" s="240"/>
      <c r="D33" s="239"/>
      <c r="E33" s="241" t="s">
        <v>120</v>
      </c>
      <c r="F33" s="242" t="s">
        <v>121</v>
      </c>
      <c r="G33" s="236">
        <f t="shared" si="1"/>
        <v>0</v>
      </c>
      <c r="H33" s="250"/>
      <c r="I33" s="281"/>
      <c r="J33" s="236">
        <f t="shared" si="9"/>
        <v>0</v>
      </c>
      <c r="K33" s="250"/>
      <c r="L33" s="282"/>
      <c r="M33" s="278">
        <f aca="true" t="shared" si="36" ref="M33:O33">J33-G33</f>
        <v>0</v>
      </c>
      <c r="N33" s="279">
        <f t="shared" si="36"/>
        <v>0</v>
      </c>
      <c r="O33" s="280">
        <f t="shared" si="36"/>
        <v>0</v>
      </c>
      <c r="P33" s="275">
        <f t="shared" si="4"/>
        <v>0</v>
      </c>
      <c r="Q33" s="230">
        <f t="shared" si="5"/>
        <v>0</v>
      </c>
      <c r="R33" s="272">
        <f t="shared" si="6"/>
        <v>0</v>
      </c>
      <c r="S33" s="236">
        <f t="shared" si="7"/>
        <v>0</v>
      </c>
      <c r="T33" s="250"/>
      <c r="U33" s="281"/>
      <c r="V33" s="300"/>
    </row>
    <row r="34" spans="1:22" s="199" customFormat="1" ht="15.75">
      <c r="A34" s="238"/>
      <c r="B34" s="241"/>
      <c r="C34" s="240"/>
      <c r="D34" s="239"/>
      <c r="E34" s="241" t="s">
        <v>122</v>
      </c>
      <c r="F34" s="242" t="s">
        <v>123</v>
      </c>
      <c r="G34" s="236">
        <f t="shared" si="1"/>
        <v>0</v>
      </c>
      <c r="H34" s="250"/>
      <c r="I34" s="276"/>
      <c r="J34" s="236">
        <f t="shared" si="9"/>
        <v>0</v>
      </c>
      <c r="K34" s="250"/>
      <c r="L34" s="277"/>
      <c r="M34" s="278">
        <f aca="true" t="shared" si="37" ref="M34:O34">J34-G34</f>
        <v>0</v>
      </c>
      <c r="N34" s="279">
        <f t="shared" si="37"/>
        <v>0</v>
      </c>
      <c r="O34" s="280">
        <f t="shared" si="37"/>
        <v>0</v>
      </c>
      <c r="P34" s="275">
        <f t="shared" si="4"/>
        <v>0</v>
      </c>
      <c r="Q34" s="230">
        <f t="shared" si="5"/>
        <v>0</v>
      </c>
      <c r="R34" s="272">
        <f t="shared" si="6"/>
        <v>0</v>
      </c>
      <c r="S34" s="236">
        <f t="shared" si="7"/>
        <v>0</v>
      </c>
      <c r="T34" s="250"/>
      <c r="U34" s="276"/>
      <c r="V34" s="300"/>
    </row>
    <row r="35" spans="1:22" s="199" customFormat="1" ht="15.75">
      <c r="A35" s="238"/>
      <c r="B35" s="241"/>
      <c r="C35" s="240"/>
      <c r="D35" s="239"/>
      <c r="E35" s="241" t="s">
        <v>124</v>
      </c>
      <c r="F35" s="242" t="s">
        <v>125</v>
      </c>
      <c r="G35" s="236">
        <f t="shared" si="1"/>
        <v>0</v>
      </c>
      <c r="H35" s="250"/>
      <c r="I35" s="276"/>
      <c r="J35" s="236">
        <f t="shared" si="9"/>
        <v>0</v>
      </c>
      <c r="K35" s="250"/>
      <c r="L35" s="277"/>
      <c r="M35" s="278">
        <f aca="true" t="shared" si="38" ref="M35:O35">J35-G35</f>
        <v>0</v>
      </c>
      <c r="N35" s="279">
        <f t="shared" si="38"/>
        <v>0</v>
      </c>
      <c r="O35" s="280">
        <f t="shared" si="38"/>
        <v>0</v>
      </c>
      <c r="P35" s="275">
        <f t="shared" si="4"/>
        <v>0</v>
      </c>
      <c r="Q35" s="230">
        <f t="shared" si="5"/>
        <v>0</v>
      </c>
      <c r="R35" s="272">
        <f t="shared" si="6"/>
        <v>0</v>
      </c>
      <c r="S35" s="236">
        <f t="shared" si="7"/>
        <v>0</v>
      </c>
      <c r="T35" s="250"/>
      <c r="U35" s="276"/>
      <c r="V35" s="300"/>
    </row>
    <row r="36" spans="1:22" s="199" customFormat="1" ht="15.75">
      <c r="A36" s="238"/>
      <c r="B36" s="241" t="s">
        <v>79</v>
      </c>
      <c r="C36" s="240" t="s">
        <v>126</v>
      </c>
      <c r="D36" s="239"/>
      <c r="E36" s="241" t="s">
        <v>127</v>
      </c>
      <c r="F36" s="242" t="s">
        <v>126</v>
      </c>
      <c r="G36" s="236">
        <f t="shared" si="1"/>
        <v>0</v>
      </c>
      <c r="H36" s="237"/>
      <c r="I36" s="276"/>
      <c r="J36" s="236">
        <f t="shared" si="9"/>
        <v>0</v>
      </c>
      <c r="K36" s="237"/>
      <c r="L36" s="277"/>
      <c r="M36" s="278">
        <f aca="true" t="shared" si="39" ref="M36:O36">J36-G36</f>
        <v>0</v>
      </c>
      <c r="N36" s="279">
        <f t="shared" si="39"/>
        <v>0</v>
      </c>
      <c r="O36" s="280">
        <f t="shared" si="39"/>
        <v>0</v>
      </c>
      <c r="P36" s="275">
        <f t="shared" si="4"/>
        <v>0</v>
      </c>
      <c r="Q36" s="230">
        <f t="shared" si="5"/>
        <v>0</v>
      </c>
      <c r="R36" s="272">
        <f t="shared" si="6"/>
        <v>0</v>
      </c>
      <c r="S36" s="236">
        <f t="shared" si="7"/>
        <v>0</v>
      </c>
      <c r="T36" s="237"/>
      <c r="U36" s="276"/>
      <c r="V36" s="300"/>
    </row>
    <row r="37" spans="1:22" s="199" customFormat="1" ht="15.75">
      <c r="A37" s="238"/>
      <c r="B37" s="241" t="s">
        <v>81</v>
      </c>
      <c r="C37" s="240" t="s">
        <v>128</v>
      </c>
      <c r="D37" s="239"/>
      <c r="E37" s="241" t="s">
        <v>129</v>
      </c>
      <c r="F37" s="242" t="s">
        <v>128</v>
      </c>
      <c r="G37" s="236">
        <f t="shared" si="1"/>
        <v>0</v>
      </c>
      <c r="H37" s="237"/>
      <c r="I37" s="276"/>
      <c r="J37" s="236">
        <f t="shared" si="9"/>
        <v>0</v>
      </c>
      <c r="K37" s="237"/>
      <c r="L37" s="277"/>
      <c r="M37" s="278">
        <f aca="true" t="shared" si="40" ref="M37:O37">J37-G37</f>
        <v>0</v>
      </c>
      <c r="N37" s="279">
        <f t="shared" si="40"/>
        <v>0</v>
      </c>
      <c r="O37" s="280">
        <f t="shared" si="40"/>
        <v>0</v>
      </c>
      <c r="P37" s="275">
        <f t="shared" si="4"/>
        <v>0</v>
      </c>
      <c r="Q37" s="230">
        <f t="shared" si="5"/>
        <v>0</v>
      </c>
      <c r="R37" s="272">
        <f t="shared" si="6"/>
        <v>0</v>
      </c>
      <c r="S37" s="236">
        <f t="shared" si="7"/>
        <v>0</v>
      </c>
      <c r="T37" s="237"/>
      <c r="U37" s="276"/>
      <c r="V37" s="300"/>
    </row>
    <row r="38" spans="1:22" s="199" customFormat="1" ht="15.75">
      <c r="A38" s="238"/>
      <c r="B38" s="241" t="s">
        <v>107</v>
      </c>
      <c r="C38" s="240" t="s">
        <v>130</v>
      </c>
      <c r="D38" s="246"/>
      <c r="E38" s="241" t="s">
        <v>131</v>
      </c>
      <c r="F38" s="242" t="s">
        <v>132</v>
      </c>
      <c r="G38" s="236">
        <f t="shared" si="1"/>
        <v>0</v>
      </c>
      <c r="H38" s="237"/>
      <c r="I38" s="276"/>
      <c r="J38" s="236">
        <f t="shared" si="9"/>
        <v>0</v>
      </c>
      <c r="K38" s="237"/>
      <c r="L38" s="277"/>
      <c r="M38" s="278">
        <f aca="true" t="shared" si="41" ref="M38:O38">J38-G38</f>
        <v>0</v>
      </c>
      <c r="N38" s="279">
        <f t="shared" si="41"/>
        <v>0</v>
      </c>
      <c r="O38" s="280">
        <f t="shared" si="41"/>
        <v>0</v>
      </c>
      <c r="P38" s="275">
        <f t="shared" si="4"/>
        <v>0</v>
      </c>
      <c r="Q38" s="230">
        <f t="shared" si="5"/>
        <v>0</v>
      </c>
      <c r="R38" s="272">
        <f t="shared" si="6"/>
        <v>0</v>
      </c>
      <c r="S38" s="236">
        <f t="shared" si="7"/>
        <v>0</v>
      </c>
      <c r="T38" s="237"/>
      <c r="U38" s="276"/>
      <c r="V38" s="300"/>
    </row>
    <row r="39" spans="1:22" s="199" customFormat="1" ht="15.75">
      <c r="A39" s="238"/>
      <c r="B39" s="241"/>
      <c r="C39" s="240"/>
      <c r="D39" s="239"/>
      <c r="E39" s="241" t="s">
        <v>133</v>
      </c>
      <c r="F39" s="242" t="s">
        <v>134</v>
      </c>
      <c r="G39" s="236">
        <f t="shared" si="1"/>
        <v>0</v>
      </c>
      <c r="H39" s="237"/>
      <c r="I39" s="276"/>
      <c r="J39" s="236">
        <f t="shared" si="9"/>
        <v>0</v>
      </c>
      <c r="K39" s="237"/>
      <c r="L39" s="277"/>
      <c r="M39" s="278">
        <f aca="true" t="shared" si="42" ref="M39:O39">J39-G39</f>
        <v>0</v>
      </c>
      <c r="N39" s="279">
        <f t="shared" si="42"/>
        <v>0</v>
      </c>
      <c r="O39" s="280">
        <f t="shared" si="42"/>
        <v>0</v>
      </c>
      <c r="P39" s="275">
        <f t="shared" si="4"/>
        <v>0</v>
      </c>
      <c r="Q39" s="230">
        <f t="shared" si="5"/>
        <v>0</v>
      </c>
      <c r="R39" s="272">
        <f t="shared" si="6"/>
        <v>0</v>
      </c>
      <c r="S39" s="236">
        <f t="shared" si="7"/>
        <v>0</v>
      </c>
      <c r="T39" s="237"/>
      <c r="U39" s="276"/>
      <c r="V39" s="300"/>
    </row>
    <row r="40" spans="1:22" s="199" customFormat="1" ht="15.75">
      <c r="A40" s="238"/>
      <c r="B40" s="241"/>
      <c r="C40" s="240"/>
      <c r="D40" s="239"/>
      <c r="E40" s="241" t="s">
        <v>135</v>
      </c>
      <c r="F40" s="242" t="s">
        <v>136</v>
      </c>
      <c r="G40" s="236">
        <f t="shared" si="1"/>
        <v>0</v>
      </c>
      <c r="H40" s="237"/>
      <c r="I40" s="276"/>
      <c r="J40" s="236">
        <f t="shared" si="9"/>
        <v>0</v>
      </c>
      <c r="K40" s="237"/>
      <c r="L40" s="277"/>
      <c r="M40" s="278">
        <f aca="true" t="shared" si="43" ref="M40:O40">J40-G40</f>
        <v>0</v>
      </c>
      <c r="N40" s="279">
        <f t="shared" si="43"/>
        <v>0</v>
      </c>
      <c r="O40" s="280">
        <f t="shared" si="43"/>
        <v>0</v>
      </c>
      <c r="P40" s="275">
        <f aca="true" t="shared" si="44" ref="P40:P71">M40-S40</f>
        <v>0</v>
      </c>
      <c r="Q40" s="230">
        <f aca="true" t="shared" si="45" ref="Q40:Q71">N40-T40</f>
        <v>0</v>
      </c>
      <c r="R40" s="272">
        <f aca="true" t="shared" si="46" ref="R40:R71">O40-U40</f>
        <v>0</v>
      </c>
      <c r="S40" s="236">
        <f t="shared" si="7"/>
        <v>0</v>
      </c>
      <c r="T40" s="237"/>
      <c r="U40" s="276"/>
      <c r="V40" s="300"/>
    </row>
    <row r="41" spans="1:22" s="199" customFormat="1" ht="15.75">
      <c r="A41" s="238"/>
      <c r="B41" s="241" t="s">
        <v>109</v>
      </c>
      <c r="C41" s="240" t="s">
        <v>137</v>
      </c>
      <c r="D41" s="232"/>
      <c r="E41" s="241" t="s">
        <v>81</v>
      </c>
      <c r="F41" s="242" t="s">
        <v>138</v>
      </c>
      <c r="G41" s="236">
        <f t="shared" si="1"/>
        <v>0</v>
      </c>
      <c r="H41" s="237"/>
      <c r="I41" s="276"/>
      <c r="J41" s="236">
        <f t="shared" si="9"/>
        <v>0</v>
      </c>
      <c r="K41" s="237"/>
      <c r="L41" s="277"/>
      <c r="M41" s="278">
        <f aca="true" t="shared" si="47" ref="M41:O41">J41-G41</f>
        <v>0</v>
      </c>
      <c r="N41" s="279">
        <f t="shared" si="47"/>
        <v>0</v>
      </c>
      <c r="O41" s="280">
        <f t="shared" si="47"/>
        <v>0</v>
      </c>
      <c r="P41" s="275">
        <f t="shared" si="44"/>
        <v>0</v>
      </c>
      <c r="Q41" s="230">
        <f t="shared" si="45"/>
        <v>0</v>
      </c>
      <c r="R41" s="272">
        <f t="shared" si="46"/>
        <v>0</v>
      </c>
      <c r="S41" s="236">
        <f t="shared" si="7"/>
        <v>0</v>
      </c>
      <c r="T41" s="237"/>
      <c r="U41" s="276"/>
      <c r="V41" s="300"/>
    </row>
    <row r="42" spans="1:22" s="199" customFormat="1" ht="15.75">
      <c r="A42" s="238"/>
      <c r="B42" s="241"/>
      <c r="C42" s="240"/>
      <c r="D42" s="239"/>
      <c r="E42" s="241" t="s">
        <v>139</v>
      </c>
      <c r="F42" s="242" t="s">
        <v>140</v>
      </c>
      <c r="G42" s="236">
        <f t="shared" si="1"/>
        <v>0</v>
      </c>
      <c r="H42" s="237"/>
      <c r="I42" s="276"/>
      <c r="J42" s="236">
        <f t="shared" si="9"/>
        <v>0</v>
      </c>
      <c r="K42" s="237"/>
      <c r="L42" s="277"/>
      <c r="M42" s="278">
        <f aca="true" t="shared" si="48" ref="M42:O42">J42-G42</f>
        <v>0</v>
      </c>
      <c r="N42" s="279">
        <f t="shared" si="48"/>
        <v>0</v>
      </c>
      <c r="O42" s="280">
        <f t="shared" si="48"/>
        <v>0</v>
      </c>
      <c r="P42" s="275">
        <f t="shared" si="44"/>
        <v>0</v>
      </c>
      <c r="Q42" s="230">
        <f t="shared" si="45"/>
        <v>0</v>
      </c>
      <c r="R42" s="272">
        <f t="shared" si="46"/>
        <v>0</v>
      </c>
      <c r="S42" s="236">
        <f t="shared" si="7"/>
        <v>0</v>
      </c>
      <c r="T42" s="237"/>
      <c r="U42" s="276"/>
      <c r="V42" s="300"/>
    </row>
    <row r="43" spans="1:22" s="199" customFormat="1" ht="15.75">
      <c r="A43" s="238"/>
      <c r="B43" s="241"/>
      <c r="C43" s="240"/>
      <c r="D43" s="239"/>
      <c r="E43" s="241" t="s">
        <v>141</v>
      </c>
      <c r="F43" s="242" t="s">
        <v>137</v>
      </c>
      <c r="G43" s="236">
        <f t="shared" si="1"/>
        <v>0</v>
      </c>
      <c r="H43" s="237"/>
      <c r="I43" s="276"/>
      <c r="J43" s="236">
        <f t="shared" si="9"/>
        <v>0</v>
      </c>
      <c r="K43" s="237"/>
      <c r="L43" s="277"/>
      <c r="M43" s="278">
        <f aca="true" t="shared" si="49" ref="M43:O43">J43-G43</f>
        <v>0</v>
      </c>
      <c r="N43" s="279">
        <f t="shared" si="49"/>
        <v>0</v>
      </c>
      <c r="O43" s="280">
        <f t="shared" si="49"/>
        <v>0</v>
      </c>
      <c r="P43" s="275">
        <f t="shared" si="44"/>
        <v>0</v>
      </c>
      <c r="Q43" s="230">
        <f t="shared" si="45"/>
        <v>0</v>
      </c>
      <c r="R43" s="272">
        <f t="shared" si="46"/>
        <v>0</v>
      </c>
      <c r="S43" s="236">
        <f t="shared" si="7"/>
        <v>0</v>
      </c>
      <c r="T43" s="237"/>
      <c r="U43" s="276"/>
      <c r="V43" s="300"/>
    </row>
    <row r="44" spans="1:22" s="199" customFormat="1" ht="15.75">
      <c r="A44" s="238"/>
      <c r="B44" s="241" t="s">
        <v>97</v>
      </c>
      <c r="C44" s="240" t="s">
        <v>142</v>
      </c>
      <c r="D44" s="232"/>
      <c r="E44" s="241" t="s">
        <v>143</v>
      </c>
      <c r="F44" s="242" t="s">
        <v>142</v>
      </c>
      <c r="G44" s="236">
        <f t="shared" si="1"/>
        <v>0</v>
      </c>
      <c r="H44" s="237"/>
      <c r="I44" s="276"/>
      <c r="J44" s="236">
        <f t="shared" si="9"/>
        <v>0</v>
      </c>
      <c r="K44" s="237"/>
      <c r="L44" s="277"/>
      <c r="M44" s="278">
        <f aca="true" t="shared" si="50" ref="M44:O44">J44-G44</f>
        <v>0</v>
      </c>
      <c r="N44" s="279">
        <f t="shared" si="50"/>
        <v>0</v>
      </c>
      <c r="O44" s="280">
        <f t="shared" si="50"/>
        <v>0</v>
      </c>
      <c r="P44" s="275">
        <f t="shared" si="44"/>
        <v>0</v>
      </c>
      <c r="Q44" s="230">
        <f t="shared" si="45"/>
        <v>0</v>
      </c>
      <c r="R44" s="272">
        <f t="shared" si="46"/>
        <v>0</v>
      </c>
      <c r="S44" s="236">
        <f t="shared" si="7"/>
        <v>0</v>
      </c>
      <c r="T44" s="237"/>
      <c r="U44" s="276"/>
      <c r="V44" s="300"/>
    </row>
    <row r="45" spans="1:22" s="199" customFormat="1" ht="27">
      <c r="A45" s="238"/>
      <c r="B45" s="241" t="s">
        <v>112</v>
      </c>
      <c r="C45" s="240" t="s">
        <v>144</v>
      </c>
      <c r="D45" s="232"/>
      <c r="E45" s="241" t="s">
        <v>92</v>
      </c>
      <c r="F45" s="242" t="s">
        <v>144</v>
      </c>
      <c r="G45" s="236">
        <f t="shared" si="1"/>
        <v>0</v>
      </c>
      <c r="H45" s="237"/>
      <c r="I45" s="276"/>
      <c r="J45" s="236">
        <f t="shared" si="9"/>
        <v>0</v>
      </c>
      <c r="K45" s="237"/>
      <c r="L45" s="277"/>
      <c r="M45" s="278">
        <f aca="true" t="shared" si="51" ref="M45:O45">J45-G45</f>
        <v>0</v>
      </c>
      <c r="N45" s="279">
        <f t="shared" si="51"/>
        <v>0</v>
      </c>
      <c r="O45" s="280">
        <f t="shared" si="51"/>
        <v>0</v>
      </c>
      <c r="P45" s="275">
        <f t="shared" si="44"/>
        <v>0</v>
      </c>
      <c r="Q45" s="230">
        <f t="shared" si="45"/>
        <v>0</v>
      </c>
      <c r="R45" s="272">
        <f t="shared" si="46"/>
        <v>0</v>
      </c>
      <c r="S45" s="236">
        <f t="shared" si="7"/>
        <v>0</v>
      </c>
      <c r="T45" s="237"/>
      <c r="U45" s="276"/>
      <c r="V45" s="300"/>
    </row>
    <row r="46" spans="1:22" s="199" customFormat="1" ht="27">
      <c r="A46" s="238"/>
      <c r="B46" s="241" t="s">
        <v>84</v>
      </c>
      <c r="C46" s="240" t="s">
        <v>145</v>
      </c>
      <c r="D46" s="239"/>
      <c r="E46" s="241" t="s">
        <v>146</v>
      </c>
      <c r="F46" s="242" t="s">
        <v>145</v>
      </c>
      <c r="G46" s="236">
        <f t="shared" si="1"/>
        <v>0</v>
      </c>
      <c r="H46" s="237"/>
      <c r="I46" s="276"/>
      <c r="J46" s="236">
        <f t="shared" si="9"/>
        <v>0</v>
      </c>
      <c r="K46" s="237"/>
      <c r="L46" s="277"/>
      <c r="M46" s="278">
        <f aca="true" t="shared" si="52" ref="M46:O46">J46-G46</f>
        <v>0</v>
      </c>
      <c r="N46" s="279">
        <f t="shared" si="52"/>
        <v>0</v>
      </c>
      <c r="O46" s="280">
        <f t="shared" si="52"/>
        <v>0</v>
      </c>
      <c r="P46" s="275">
        <f t="shared" si="44"/>
        <v>0</v>
      </c>
      <c r="Q46" s="230">
        <f t="shared" si="45"/>
        <v>0</v>
      </c>
      <c r="R46" s="272">
        <f t="shared" si="46"/>
        <v>0</v>
      </c>
      <c r="S46" s="236">
        <f t="shared" si="7"/>
        <v>0</v>
      </c>
      <c r="T46" s="237"/>
      <c r="U46" s="276"/>
      <c r="V46" s="300"/>
    </row>
    <row r="47" spans="1:22" s="199" customFormat="1" ht="15.75">
      <c r="A47" s="238"/>
      <c r="B47" s="241" t="s">
        <v>86</v>
      </c>
      <c r="C47" s="240" t="s">
        <v>147</v>
      </c>
      <c r="D47" s="239"/>
      <c r="E47" s="241" t="s">
        <v>95</v>
      </c>
      <c r="F47" s="242" t="s">
        <v>147</v>
      </c>
      <c r="G47" s="236">
        <f t="shared" si="1"/>
        <v>0</v>
      </c>
      <c r="H47" s="237"/>
      <c r="I47" s="276"/>
      <c r="J47" s="236">
        <f t="shared" si="9"/>
        <v>0</v>
      </c>
      <c r="K47" s="237"/>
      <c r="L47" s="277"/>
      <c r="M47" s="278">
        <f aca="true" t="shared" si="53" ref="M47:O47">J47-G47</f>
        <v>0</v>
      </c>
      <c r="N47" s="279">
        <f t="shared" si="53"/>
        <v>0</v>
      </c>
      <c r="O47" s="280">
        <f t="shared" si="53"/>
        <v>0</v>
      </c>
      <c r="P47" s="275">
        <f t="shared" si="44"/>
        <v>0</v>
      </c>
      <c r="Q47" s="230">
        <f t="shared" si="45"/>
        <v>0</v>
      </c>
      <c r="R47" s="272">
        <f t="shared" si="46"/>
        <v>0</v>
      </c>
      <c r="S47" s="236">
        <f t="shared" si="7"/>
        <v>0</v>
      </c>
      <c r="T47" s="237"/>
      <c r="U47" s="276"/>
      <c r="V47" s="300"/>
    </row>
    <row r="48" spans="1:22" s="199" customFormat="1" ht="27">
      <c r="A48" s="238"/>
      <c r="B48" s="239">
        <v>99</v>
      </c>
      <c r="C48" s="240" t="s">
        <v>148</v>
      </c>
      <c r="D48" s="232"/>
      <c r="E48" s="241" t="s">
        <v>101</v>
      </c>
      <c r="F48" s="242" t="s">
        <v>148</v>
      </c>
      <c r="G48" s="236">
        <f t="shared" si="1"/>
        <v>0</v>
      </c>
      <c r="H48" s="237"/>
      <c r="I48" s="276"/>
      <c r="J48" s="236">
        <f t="shared" si="9"/>
        <v>0</v>
      </c>
      <c r="K48" s="237"/>
      <c r="L48" s="277"/>
      <c r="M48" s="278">
        <f aca="true" t="shared" si="54" ref="M48:O48">J48-G48</f>
        <v>0</v>
      </c>
      <c r="N48" s="279">
        <f t="shared" si="54"/>
        <v>0</v>
      </c>
      <c r="O48" s="280">
        <f t="shared" si="54"/>
        <v>0</v>
      </c>
      <c r="P48" s="275">
        <f t="shared" si="44"/>
        <v>0</v>
      </c>
      <c r="Q48" s="230">
        <f t="shared" si="45"/>
        <v>0</v>
      </c>
      <c r="R48" s="272">
        <f t="shared" si="46"/>
        <v>0</v>
      </c>
      <c r="S48" s="236">
        <f t="shared" si="7"/>
        <v>0</v>
      </c>
      <c r="T48" s="237"/>
      <c r="U48" s="276"/>
      <c r="V48" s="300"/>
    </row>
    <row r="49" spans="1:22" s="199" customFormat="1" ht="27">
      <c r="A49" s="231">
        <v>503</v>
      </c>
      <c r="B49" s="239"/>
      <c r="C49" s="247" t="s">
        <v>149</v>
      </c>
      <c r="D49" s="232">
        <v>310</v>
      </c>
      <c r="E49" s="234"/>
      <c r="F49" s="235" t="s">
        <v>150</v>
      </c>
      <c r="G49" s="236">
        <f t="shared" si="1"/>
        <v>0</v>
      </c>
      <c r="H49" s="237">
        <f>SUM(H50:H65)</f>
        <v>0</v>
      </c>
      <c r="I49" s="276">
        <f aca="true" t="shared" si="55" ref="H49:L49">SUM(I50:I65)</f>
        <v>0</v>
      </c>
      <c r="J49" s="236">
        <f t="shared" si="9"/>
        <v>10710000</v>
      </c>
      <c r="K49" s="237">
        <f t="shared" si="55"/>
        <v>0</v>
      </c>
      <c r="L49" s="277">
        <f t="shared" si="55"/>
        <v>10710000</v>
      </c>
      <c r="M49" s="278">
        <f aca="true" t="shared" si="56" ref="M49:O49">J49-G49</f>
        <v>10710000</v>
      </c>
      <c r="N49" s="279">
        <f t="shared" si="56"/>
        <v>0</v>
      </c>
      <c r="O49" s="280">
        <f t="shared" si="56"/>
        <v>10710000</v>
      </c>
      <c r="P49" s="275">
        <f t="shared" si="44"/>
        <v>10710000</v>
      </c>
      <c r="Q49" s="230">
        <f t="shared" si="45"/>
        <v>0</v>
      </c>
      <c r="R49" s="272">
        <f t="shared" si="46"/>
        <v>10710000</v>
      </c>
      <c r="S49" s="236">
        <f t="shared" si="7"/>
        <v>0</v>
      </c>
      <c r="T49" s="237">
        <f aca="true" t="shared" si="57" ref="Q49:U49">SUM(T50:T65)</f>
        <v>0</v>
      </c>
      <c r="U49" s="276">
        <f t="shared" si="57"/>
        <v>0</v>
      </c>
      <c r="V49" s="300"/>
    </row>
    <row r="50" spans="1:22" s="199" customFormat="1" ht="15.75">
      <c r="A50" s="231"/>
      <c r="B50" s="251" t="s">
        <v>76</v>
      </c>
      <c r="C50" s="240" t="s">
        <v>151</v>
      </c>
      <c r="D50" s="239"/>
      <c r="E50" s="252" t="s">
        <v>76</v>
      </c>
      <c r="F50" s="242" t="s">
        <v>151</v>
      </c>
      <c r="G50" s="236">
        <f t="shared" si="1"/>
        <v>0</v>
      </c>
      <c r="H50" s="237"/>
      <c r="I50" s="276"/>
      <c r="J50" s="236">
        <f t="shared" si="9"/>
        <v>0</v>
      </c>
      <c r="K50" s="237"/>
      <c r="L50" s="277"/>
      <c r="M50" s="278">
        <f aca="true" t="shared" si="58" ref="M50:O50">J50-G50</f>
        <v>0</v>
      </c>
      <c r="N50" s="279">
        <f t="shared" si="58"/>
        <v>0</v>
      </c>
      <c r="O50" s="280">
        <f t="shared" si="58"/>
        <v>0</v>
      </c>
      <c r="P50" s="275">
        <f t="shared" si="44"/>
        <v>0</v>
      </c>
      <c r="Q50" s="230">
        <f t="shared" si="45"/>
        <v>0</v>
      </c>
      <c r="R50" s="272">
        <f t="shared" si="46"/>
        <v>0</v>
      </c>
      <c r="S50" s="236">
        <f t="shared" si="7"/>
        <v>0</v>
      </c>
      <c r="T50" s="237"/>
      <c r="U50" s="276"/>
      <c r="V50" s="298"/>
    </row>
    <row r="51" spans="1:22" s="199" customFormat="1" ht="15.75">
      <c r="A51" s="231"/>
      <c r="B51" s="424" t="s">
        <v>79</v>
      </c>
      <c r="C51" s="253" t="s">
        <v>152</v>
      </c>
      <c r="D51" s="239"/>
      <c r="E51" s="252" t="s">
        <v>109</v>
      </c>
      <c r="F51" s="242" t="s">
        <v>152</v>
      </c>
      <c r="G51" s="236">
        <f t="shared" si="1"/>
        <v>0</v>
      </c>
      <c r="H51" s="237"/>
      <c r="I51" s="276"/>
      <c r="J51" s="236">
        <f t="shared" si="9"/>
        <v>0</v>
      </c>
      <c r="K51" s="237"/>
      <c r="L51" s="277"/>
      <c r="M51" s="278">
        <f aca="true" t="shared" si="59" ref="M51:O51">J51-G51</f>
        <v>0</v>
      </c>
      <c r="N51" s="279">
        <f t="shared" si="59"/>
        <v>0</v>
      </c>
      <c r="O51" s="280">
        <f t="shared" si="59"/>
        <v>0</v>
      </c>
      <c r="P51" s="275">
        <f t="shared" si="44"/>
        <v>0</v>
      </c>
      <c r="Q51" s="230">
        <f t="shared" si="45"/>
        <v>0</v>
      </c>
      <c r="R51" s="272">
        <f t="shared" si="46"/>
        <v>0</v>
      </c>
      <c r="S51" s="236">
        <f t="shared" si="7"/>
        <v>0</v>
      </c>
      <c r="T51" s="237"/>
      <c r="U51" s="276"/>
      <c r="V51" s="298"/>
    </row>
    <row r="52" spans="1:22" s="199" customFormat="1" ht="15.75">
      <c r="A52" s="231"/>
      <c r="B52" s="241" t="s">
        <v>81</v>
      </c>
      <c r="C52" s="253" t="s">
        <v>153</v>
      </c>
      <c r="D52" s="239"/>
      <c r="E52" s="252" t="s">
        <v>95</v>
      </c>
      <c r="F52" s="242" t="s">
        <v>153</v>
      </c>
      <c r="G52" s="236">
        <f t="shared" si="1"/>
        <v>0</v>
      </c>
      <c r="H52" s="237"/>
      <c r="I52" s="276"/>
      <c r="J52" s="236">
        <f t="shared" si="9"/>
        <v>0</v>
      </c>
      <c r="K52" s="237"/>
      <c r="L52" s="277"/>
      <c r="M52" s="278">
        <f aca="true" t="shared" si="60" ref="M52:O52">J52-G52</f>
        <v>0</v>
      </c>
      <c r="N52" s="279">
        <f t="shared" si="60"/>
        <v>0</v>
      </c>
      <c r="O52" s="280">
        <f t="shared" si="60"/>
        <v>0</v>
      </c>
      <c r="P52" s="275">
        <f t="shared" si="44"/>
        <v>0</v>
      </c>
      <c r="Q52" s="230">
        <f t="shared" si="45"/>
        <v>0</v>
      </c>
      <c r="R52" s="272">
        <f t="shared" si="46"/>
        <v>0</v>
      </c>
      <c r="S52" s="236">
        <f t="shared" si="7"/>
        <v>0</v>
      </c>
      <c r="T52" s="237"/>
      <c r="U52" s="276"/>
      <c r="V52" s="298"/>
    </row>
    <row r="53" spans="1:22" s="199" customFormat="1" ht="15.75">
      <c r="A53" s="231"/>
      <c r="B53" s="241" t="s">
        <v>109</v>
      </c>
      <c r="C53" s="253" t="s">
        <v>154</v>
      </c>
      <c r="D53" s="239"/>
      <c r="E53" s="252" t="s">
        <v>86</v>
      </c>
      <c r="F53" s="242" t="s">
        <v>155</v>
      </c>
      <c r="G53" s="236">
        <f t="shared" si="1"/>
        <v>0</v>
      </c>
      <c r="H53" s="237"/>
      <c r="I53" s="276"/>
      <c r="J53" s="236">
        <f t="shared" si="9"/>
        <v>0</v>
      </c>
      <c r="K53" s="237"/>
      <c r="L53" s="277"/>
      <c r="M53" s="278">
        <f aca="true" t="shared" si="61" ref="M53:O53">J53-G53</f>
        <v>0</v>
      </c>
      <c r="N53" s="279">
        <f t="shared" si="61"/>
        <v>0</v>
      </c>
      <c r="O53" s="280">
        <f t="shared" si="61"/>
        <v>0</v>
      </c>
      <c r="P53" s="275">
        <f t="shared" si="44"/>
        <v>0</v>
      </c>
      <c r="Q53" s="230">
        <f t="shared" si="45"/>
        <v>0</v>
      </c>
      <c r="R53" s="272">
        <f t="shared" si="46"/>
        <v>0</v>
      </c>
      <c r="S53" s="236">
        <f t="shared" si="7"/>
        <v>0</v>
      </c>
      <c r="T53" s="237"/>
      <c r="U53" s="276"/>
      <c r="V53" s="298"/>
    </row>
    <row r="54" spans="1:22" s="199" customFormat="1" ht="15.75">
      <c r="A54" s="231"/>
      <c r="B54" s="241"/>
      <c r="C54" s="253"/>
      <c r="D54" s="239"/>
      <c r="E54" s="252" t="s">
        <v>88</v>
      </c>
      <c r="F54" s="242" t="s">
        <v>156</v>
      </c>
      <c r="G54" s="236">
        <f t="shared" si="1"/>
        <v>0</v>
      </c>
      <c r="H54" s="237"/>
      <c r="I54" s="276"/>
      <c r="J54" s="236">
        <f t="shared" si="9"/>
        <v>0</v>
      </c>
      <c r="K54" s="237"/>
      <c r="L54" s="277"/>
      <c r="M54" s="278">
        <f aca="true" t="shared" si="62" ref="M54:O54">J54-G54</f>
        <v>0</v>
      </c>
      <c r="N54" s="279">
        <f t="shared" si="62"/>
        <v>0</v>
      </c>
      <c r="O54" s="280">
        <f t="shared" si="62"/>
        <v>0</v>
      </c>
      <c r="P54" s="275">
        <f t="shared" si="44"/>
        <v>0</v>
      </c>
      <c r="Q54" s="230">
        <f t="shared" si="45"/>
        <v>0</v>
      </c>
      <c r="R54" s="272">
        <f t="shared" si="46"/>
        <v>0</v>
      </c>
      <c r="S54" s="236">
        <f t="shared" si="7"/>
        <v>0</v>
      </c>
      <c r="T54" s="237"/>
      <c r="U54" s="276"/>
      <c r="V54" s="298"/>
    </row>
    <row r="55" spans="1:22" s="199" customFormat="1" ht="27">
      <c r="A55" s="231"/>
      <c r="B55" s="241"/>
      <c r="C55" s="253"/>
      <c r="D55" s="239"/>
      <c r="E55" s="252" t="s">
        <v>90</v>
      </c>
      <c r="F55" s="242" t="s">
        <v>157</v>
      </c>
      <c r="G55" s="236">
        <f t="shared" si="1"/>
        <v>0</v>
      </c>
      <c r="H55" s="237"/>
      <c r="I55" s="276"/>
      <c r="J55" s="236">
        <f t="shared" si="9"/>
        <v>0</v>
      </c>
      <c r="K55" s="237"/>
      <c r="L55" s="277"/>
      <c r="M55" s="278">
        <f aca="true" t="shared" si="63" ref="M55:O55">J55-G55</f>
        <v>0</v>
      </c>
      <c r="N55" s="279">
        <f t="shared" si="63"/>
        <v>0</v>
      </c>
      <c r="O55" s="280">
        <f t="shared" si="63"/>
        <v>0</v>
      </c>
      <c r="P55" s="275">
        <f t="shared" si="44"/>
        <v>0</v>
      </c>
      <c r="Q55" s="230">
        <f t="shared" si="45"/>
        <v>0</v>
      </c>
      <c r="R55" s="272">
        <f t="shared" si="46"/>
        <v>0</v>
      </c>
      <c r="S55" s="236">
        <f t="shared" si="7"/>
        <v>0</v>
      </c>
      <c r="T55" s="237"/>
      <c r="U55" s="276"/>
      <c r="V55" s="298"/>
    </row>
    <row r="56" spans="1:22" s="199" customFormat="1" ht="15.75">
      <c r="A56" s="231"/>
      <c r="B56" s="241"/>
      <c r="C56" s="253"/>
      <c r="D56" s="239"/>
      <c r="E56" s="252" t="s">
        <v>92</v>
      </c>
      <c r="F56" s="242" t="s">
        <v>158</v>
      </c>
      <c r="G56" s="236">
        <f t="shared" si="1"/>
        <v>0</v>
      </c>
      <c r="H56" s="237"/>
      <c r="I56" s="276"/>
      <c r="J56" s="236">
        <f t="shared" si="9"/>
        <v>0</v>
      </c>
      <c r="K56" s="237"/>
      <c r="L56" s="277"/>
      <c r="M56" s="278">
        <f aca="true" t="shared" si="64" ref="M56:O56">J56-G56</f>
        <v>0</v>
      </c>
      <c r="N56" s="279">
        <f t="shared" si="64"/>
        <v>0</v>
      </c>
      <c r="O56" s="280">
        <f t="shared" si="64"/>
        <v>0</v>
      </c>
      <c r="P56" s="275">
        <f t="shared" si="44"/>
        <v>0</v>
      </c>
      <c r="Q56" s="230">
        <f t="shared" si="45"/>
        <v>0</v>
      </c>
      <c r="R56" s="272">
        <f t="shared" si="46"/>
        <v>0</v>
      </c>
      <c r="S56" s="236">
        <f t="shared" si="7"/>
        <v>0</v>
      </c>
      <c r="T56" s="237"/>
      <c r="U56" s="276"/>
      <c r="V56" s="298"/>
    </row>
    <row r="57" spans="1:22" s="199" customFormat="1" ht="15.75">
      <c r="A57" s="231"/>
      <c r="B57" s="241" t="s">
        <v>97</v>
      </c>
      <c r="C57" s="253" t="s">
        <v>159</v>
      </c>
      <c r="D57" s="239"/>
      <c r="E57" s="252" t="s">
        <v>79</v>
      </c>
      <c r="F57" s="242" t="s">
        <v>160</v>
      </c>
      <c r="G57" s="236">
        <f t="shared" si="1"/>
        <v>0</v>
      </c>
      <c r="H57" s="237"/>
      <c r="I57" s="276"/>
      <c r="J57" s="236">
        <f t="shared" si="9"/>
        <v>1150000</v>
      </c>
      <c r="K57" s="237"/>
      <c r="L57" s="277">
        <v>1150000</v>
      </c>
      <c r="M57" s="278">
        <f>J57-G57</f>
        <v>1150000</v>
      </c>
      <c r="N57" s="279">
        <f aca="true" t="shared" si="65" ref="M57:O57">K57-H57</f>
        <v>0</v>
      </c>
      <c r="O57" s="280">
        <f t="shared" si="65"/>
        <v>1150000</v>
      </c>
      <c r="P57" s="275">
        <f t="shared" si="44"/>
        <v>1150000</v>
      </c>
      <c r="Q57" s="230">
        <f t="shared" si="45"/>
        <v>0</v>
      </c>
      <c r="R57" s="272">
        <f t="shared" si="46"/>
        <v>1150000</v>
      </c>
      <c r="S57" s="236">
        <f t="shared" si="7"/>
        <v>0</v>
      </c>
      <c r="T57" s="237"/>
      <c r="U57" s="276"/>
      <c r="V57" s="298"/>
    </row>
    <row r="58" spans="1:22" s="199" customFormat="1" ht="15.75">
      <c r="A58" s="231"/>
      <c r="B58" s="241"/>
      <c r="C58" s="253"/>
      <c r="D58" s="239"/>
      <c r="E58" s="252" t="s">
        <v>81</v>
      </c>
      <c r="F58" s="242" t="s">
        <v>161</v>
      </c>
      <c r="G58" s="236">
        <f t="shared" si="1"/>
        <v>0</v>
      </c>
      <c r="H58" s="237"/>
      <c r="I58" s="276"/>
      <c r="J58" s="236">
        <f t="shared" si="9"/>
        <v>2430000</v>
      </c>
      <c r="K58" s="237"/>
      <c r="L58" s="277">
        <v>2430000</v>
      </c>
      <c r="M58" s="278">
        <f aca="true" t="shared" si="66" ref="M58:O58">J58-G58</f>
        <v>2430000</v>
      </c>
      <c r="N58" s="279">
        <f t="shared" si="66"/>
        <v>0</v>
      </c>
      <c r="O58" s="280">
        <f t="shared" si="66"/>
        <v>2430000</v>
      </c>
      <c r="P58" s="275">
        <f t="shared" si="44"/>
        <v>2430000</v>
      </c>
      <c r="Q58" s="230">
        <f t="shared" si="45"/>
        <v>0</v>
      </c>
      <c r="R58" s="272">
        <f t="shared" si="46"/>
        <v>2430000</v>
      </c>
      <c r="S58" s="236">
        <f t="shared" si="7"/>
        <v>0</v>
      </c>
      <c r="T58" s="237"/>
      <c r="U58" s="276"/>
      <c r="V58" s="298"/>
    </row>
    <row r="59" spans="1:22" s="199" customFormat="1" ht="27">
      <c r="A59" s="231"/>
      <c r="B59" s="241"/>
      <c r="C59" s="253"/>
      <c r="D59" s="239"/>
      <c r="E59" s="252" t="s">
        <v>112</v>
      </c>
      <c r="F59" s="242" t="s">
        <v>162</v>
      </c>
      <c r="G59" s="236">
        <f t="shared" si="1"/>
        <v>0</v>
      </c>
      <c r="H59" s="237"/>
      <c r="I59" s="276"/>
      <c r="J59" s="236">
        <f t="shared" si="9"/>
        <v>5330000</v>
      </c>
      <c r="K59" s="237"/>
      <c r="L59" s="277">
        <v>5330000</v>
      </c>
      <c r="M59" s="278">
        <f aca="true" t="shared" si="67" ref="M59:O59">J59-G59</f>
        <v>5330000</v>
      </c>
      <c r="N59" s="279">
        <f t="shared" si="67"/>
        <v>0</v>
      </c>
      <c r="O59" s="280">
        <f t="shared" si="67"/>
        <v>5330000</v>
      </c>
      <c r="P59" s="275">
        <f t="shared" si="44"/>
        <v>5330000</v>
      </c>
      <c r="Q59" s="230">
        <f t="shared" si="45"/>
        <v>0</v>
      </c>
      <c r="R59" s="272">
        <f t="shared" si="46"/>
        <v>5330000</v>
      </c>
      <c r="S59" s="236">
        <f t="shared" si="7"/>
        <v>0</v>
      </c>
      <c r="T59" s="237"/>
      <c r="U59" s="276"/>
      <c r="V59" s="298"/>
    </row>
    <row r="60" spans="1:22" s="199" customFormat="1" ht="15.75">
      <c r="A60" s="231"/>
      <c r="B60" s="241" t="s">
        <v>112</v>
      </c>
      <c r="C60" s="240" t="s">
        <v>163</v>
      </c>
      <c r="D60" s="239"/>
      <c r="E60" s="252" t="s">
        <v>97</v>
      </c>
      <c r="F60" s="242" t="s">
        <v>163</v>
      </c>
      <c r="G60" s="236">
        <f t="shared" si="1"/>
        <v>0</v>
      </c>
      <c r="H60" s="237"/>
      <c r="I60" s="276"/>
      <c r="J60" s="236">
        <f t="shared" si="9"/>
        <v>1800000</v>
      </c>
      <c r="K60" s="237"/>
      <c r="L60" s="277">
        <v>1800000</v>
      </c>
      <c r="M60" s="278">
        <f aca="true" t="shared" si="68" ref="M60:O60">J60-G60</f>
        <v>1800000</v>
      </c>
      <c r="N60" s="279">
        <f t="shared" si="68"/>
        <v>0</v>
      </c>
      <c r="O60" s="280">
        <f t="shared" si="68"/>
        <v>1800000</v>
      </c>
      <c r="P60" s="275">
        <f t="shared" si="44"/>
        <v>1800000</v>
      </c>
      <c r="Q60" s="230">
        <f t="shared" si="45"/>
        <v>0</v>
      </c>
      <c r="R60" s="272">
        <f t="shared" si="46"/>
        <v>1800000</v>
      </c>
      <c r="S60" s="236">
        <f t="shared" si="7"/>
        <v>0</v>
      </c>
      <c r="T60" s="237"/>
      <c r="U60" s="276"/>
      <c r="V60" s="298"/>
    </row>
    <row r="61" spans="1:22" s="199" customFormat="1" ht="15.75">
      <c r="A61" s="231"/>
      <c r="B61" s="252" t="s">
        <v>101</v>
      </c>
      <c r="C61" s="253" t="s">
        <v>164</v>
      </c>
      <c r="D61" s="239"/>
      <c r="E61" s="252" t="s">
        <v>84</v>
      </c>
      <c r="F61" s="242" t="s">
        <v>165</v>
      </c>
      <c r="G61" s="236">
        <f t="shared" si="1"/>
        <v>0</v>
      </c>
      <c r="H61" s="237"/>
      <c r="I61" s="276"/>
      <c r="J61" s="236">
        <f t="shared" si="9"/>
        <v>0</v>
      </c>
      <c r="K61" s="237"/>
      <c r="L61" s="277"/>
      <c r="M61" s="278">
        <f aca="true" t="shared" si="69" ref="M61:O61">J61-G61</f>
        <v>0</v>
      </c>
      <c r="N61" s="279">
        <f t="shared" si="69"/>
        <v>0</v>
      </c>
      <c r="O61" s="280">
        <f t="shared" si="69"/>
        <v>0</v>
      </c>
      <c r="P61" s="275">
        <f t="shared" si="44"/>
        <v>0</v>
      </c>
      <c r="Q61" s="230">
        <f t="shared" si="45"/>
        <v>0</v>
      </c>
      <c r="R61" s="272">
        <f t="shared" si="46"/>
        <v>0</v>
      </c>
      <c r="S61" s="236">
        <f t="shared" si="7"/>
        <v>0</v>
      </c>
      <c r="T61" s="237"/>
      <c r="U61" s="276"/>
      <c r="V61" s="298"/>
    </row>
    <row r="62" spans="1:22" s="199" customFormat="1" ht="15.75">
      <c r="A62" s="231"/>
      <c r="B62" s="252"/>
      <c r="C62" s="253"/>
      <c r="D62" s="239"/>
      <c r="E62" s="252" t="s">
        <v>166</v>
      </c>
      <c r="F62" s="242" t="s">
        <v>167</v>
      </c>
      <c r="G62" s="236">
        <f t="shared" si="1"/>
        <v>0</v>
      </c>
      <c r="H62" s="237"/>
      <c r="I62" s="276"/>
      <c r="J62" s="236">
        <f t="shared" si="9"/>
        <v>0</v>
      </c>
      <c r="K62" s="237"/>
      <c r="L62" s="277"/>
      <c r="M62" s="278">
        <f aca="true" t="shared" si="70" ref="M62:O62">J62-G62</f>
        <v>0</v>
      </c>
      <c r="N62" s="279">
        <f t="shared" si="70"/>
        <v>0</v>
      </c>
      <c r="O62" s="280">
        <f t="shared" si="70"/>
        <v>0</v>
      </c>
      <c r="P62" s="275">
        <f t="shared" si="44"/>
        <v>0</v>
      </c>
      <c r="Q62" s="230">
        <f t="shared" si="45"/>
        <v>0</v>
      </c>
      <c r="R62" s="272">
        <f t="shared" si="46"/>
        <v>0</v>
      </c>
      <c r="S62" s="236">
        <f t="shared" si="7"/>
        <v>0</v>
      </c>
      <c r="T62" s="237"/>
      <c r="U62" s="276"/>
      <c r="V62" s="298"/>
    </row>
    <row r="63" spans="1:22" s="199" customFormat="1" ht="15.75">
      <c r="A63" s="231"/>
      <c r="B63" s="252"/>
      <c r="C63" s="253"/>
      <c r="D63" s="239"/>
      <c r="E63" s="241">
        <v>21</v>
      </c>
      <c r="F63" s="242" t="s">
        <v>168</v>
      </c>
      <c r="G63" s="236">
        <f t="shared" si="1"/>
        <v>0</v>
      </c>
      <c r="H63" s="237"/>
      <c r="I63" s="276"/>
      <c r="J63" s="236">
        <f t="shared" si="9"/>
        <v>0</v>
      </c>
      <c r="K63" s="237"/>
      <c r="L63" s="277"/>
      <c r="M63" s="278">
        <f aca="true" t="shared" si="71" ref="M63:O63">J63-G63</f>
        <v>0</v>
      </c>
      <c r="N63" s="279">
        <f t="shared" si="71"/>
        <v>0</v>
      </c>
      <c r="O63" s="280">
        <f t="shared" si="71"/>
        <v>0</v>
      </c>
      <c r="P63" s="275">
        <f t="shared" si="44"/>
        <v>0</v>
      </c>
      <c r="Q63" s="230">
        <f t="shared" si="45"/>
        <v>0</v>
      </c>
      <c r="R63" s="272">
        <f t="shared" si="46"/>
        <v>0</v>
      </c>
      <c r="S63" s="236">
        <f t="shared" si="7"/>
        <v>0</v>
      </c>
      <c r="T63" s="237"/>
      <c r="U63" s="276"/>
      <c r="V63" s="298"/>
    </row>
    <row r="64" spans="1:22" s="199" customFormat="1" ht="15.75">
      <c r="A64" s="231"/>
      <c r="B64" s="252"/>
      <c r="C64" s="253"/>
      <c r="D64" s="239"/>
      <c r="E64" s="241">
        <v>22</v>
      </c>
      <c r="F64" s="242" t="s">
        <v>169</v>
      </c>
      <c r="G64" s="236">
        <f t="shared" si="1"/>
        <v>0</v>
      </c>
      <c r="H64" s="237"/>
      <c r="I64" s="276"/>
      <c r="J64" s="236">
        <f t="shared" si="9"/>
        <v>0</v>
      </c>
      <c r="K64" s="237"/>
      <c r="L64" s="277"/>
      <c r="M64" s="278">
        <f aca="true" t="shared" si="72" ref="M64:O64">J64-G64</f>
        <v>0</v>
      </c>
      <c r="N64" s="279">
        <f t="shared" si="72"/>
        <v>0</v>
      </c>
      <c r="O64" s="280">
        <f t="shared" si="72"/>
        <v>0</v>
      </c>
      <c r="P64" s="275">
        <f t="shared" si="44"/>
        <v>0</v>
      </c>
      <c r="Q64" s="230">
        <f t="shared" si="45"/>
        <v>0</v>
      </c>
      <c r="R64" s="272">
        <f t="shared" si="46"/>
        <v>0</v>
      </c>
      <c r="S64" s="236">
        <f t="shared" si="7"/>
        <v>0</v>
      </c>
      <c r="T64" s="237"/>
      <c r="U64" s="276"/>
      <c r="V64" s="298"/>
    </row>
    <row r="65" spans="1:22" s="199" customFormat="1" ht="15.75">
      <c r="A65" s="231"/>
      <c r="B65" s="252"/>
      <c r="C65" s="253"/>
      <c r="D65" s="239"/>
      <c r="E65" s="425" t="s">
        <v>101</v>
      </c>
      <c r="F65" s="242" t="s">
        <v>164</v>
      </c>
      <c r="G65" s="236">
        <f t="shared" si="1"/>
        <v>0</v>
      </c>
      <c r="H65" s="237"/>
      <c r="I65" s="276"/>
      <c r="J65" s="236">
        <f t="shared" si="9"/>
        <v>0</v>
      </c>
      <c r="K65" s="237"/>
      <c r="L65" s="277"/>
      <c r="M65" s="278">
        <f aca="true" t="shared" si="73" ref="M65:O65">J65-G65</f>
        <v>0</v>
      </c>
      <c r="N65" s="279">
        <f t="shared" si="73"/>
        <v>0</v>
      </c>
      <c r="O65" s="280">
        <f t="shared" si="73"/>
        <v>0</v>
      </c>
      <c r="P65" s="275">
        <f t="shared" si="44"/>
        <v>0</v>
      </c>
      <c r="Q65" s="230">
        <f t="shared" si="45"/>
        <v>0</v>
      </c>
      <c r="R65" s="272">
        <f t="shared" si="46"/>
        <v>0</v>
      </c>
      <c r="S65" s="236">
        <f t="shared" si="7"/>
        <v>0</v>
      </c>
      <c r="T65" s="237"/>
      <c r="U65" s="276"/>
      <c r="V65" s="298"/>
    </row>
    <row r="66" spans="1:22" s="199" customFormat="1" ht="27">
      <c r="A66" s="231">
        <v>504</v>
      </c>
      <c r="B66" s="239"/>
      <c r="C66" s="247" t="s">
        <v>170</v>
      </c>
      <c r="D66" s="232">
        <v>309</v>
      </c>
      <c r="E66" s="234"/>
      <c r="F66" s="235" t="s">
        <v>171</v>
      </c>
      <c r="G66" s="236">
        <f t="shared" si="1"/>
        <v>0</v>
      </c>
      <c r="H66" s="237">
        <f>SUM(H67:H78)</f>
        <v>0</v>
      </c>
      <c r="I66" s="276">
        <f aca="true" t="shared" si="74" ref="H66:L66">SUM(I67:I78)</f>
        <v>0</v>
      </c>
      <c r="J66" s="236">
        <f t="shared" si="9"/>
        <v>0</v>
      </c>
      <c r="K66" s="237">
        <f t="shared" si="74"/>
        <v>0</v>
      </c>
      <c r="L66" s="277">
        <f t="shared" si="74"/>
        <v>0</v>
      </c>
      <c r="M66" s="278">
        <f aca="true" t="shared" si="75" ref="M66:O66">J66-G66</f>
        <v>0</v>
      </c>
      <c r="N66" s="279">
        <f t="shared" si="75"/>
        <v>0</v>
      </c>
      <c r="O66" s="280">
        <f t="shared" si="75"/>
        <v>0</v>
      </c>
      <c r="P66" s="275">
        <f t="shared" si="44"/>
        <v>0</v>
      </c>
      <c r="Q66" s="230">
        <f t="shared" si="45"/>
        <v>0</v>
      </c>
      <c r="R66" s="272">
        <f t="shared" si="46"/>
        <v>0</v>
      </c>
      <c r="S66" s="236">
        <f t="shared" si="7"/>
        <v>0</v>
      </c>
      <c r="T66" s="237">
        <f>SUM(T67:T78)</f>
        <v>0</v>
      </c>
      <c r="U66" s="276">
        <f>SUM(U67:U78)</f>
        <v>0</v>
      </c>
      <c r="V66" s="298"/>
    </row>
    <row r="67" spans="1:22" s="199" customFormat="1" ht="15.75">
      <c r="A67" s="231"/>
      <c r="B67" s="251" t="s">
        <v>76</v>
      </c>
      <c r="C67" s="253" t="s">
        <v>151</v>
      </c>
      <c r="D67" s="239"/>
      <c r="E67" s="241" t="s">
        <v>76</v>
      </c>
      <c r="F67" s="242" t="s">
        <v>151</v>
      </c>
      <c r="G67" s="236">
        <f t="shared" si="1"/>
        <v>0</v>
      </c>
      <c r="H67" s="237"/>
      <c r="I67" s="276"/>
      <c r="J67" s="236">
        <f t="shared" si="9"/>
        <v>0</v>
      </c>
      <c r="K67" s="237"/>
      <c r="L67" s="277"/>
      <c r="M67" s="278">
        <f aca="true" t="shared" si="76" ref="M67:O67">J67-G67</f>
        <v>0</v>
      </c>
      <c r="N67" s="279">
        <f t="shared" si="76"/>
        <v>0</v>
      </c>
      <c r="O67" s="280">
        <f t="shared" si="76"/>
        <v>0</v>
      </c>
      <c r="P67" s="275">
        <f t="shared" si="44"/>
        <v>0</v>
      </c>
      <c r="Q67" s="230">
        <f t="shared" si="45"/>
        <v>0</v>
      </c>
      <c r="R67" s="272">
        <f t="shared" si="46"/>
        <v>0</v>
      </c>
      <c r="S67" s="236">
        <f t="shared" si="7"/>
        <v>0</v>
      </c>
      <c r="T67" s="237"/>
      <c r="U67" s="276"/>
      <c r="V67" s="298"/>
    </row>
    <row r="68" spans="1:22" s="199" customFormat="1" ht="15.75">
      <c r="A68" s="231"/>
      <c r="B68" s="424" t="s">
        <v>79</v>
      </c>
      <c r="C68" s="253" t="s">
        <v>152</v>
      </c>
      <c r="D68" s="239"/>
      <c r="E68" s="241" t="s">
        <v>109</v>
      </c>
      <c r="F68" s="242" t="s">
        <v>152</v>
      </c>
      <c r="G68" s="236">
        <f t="shared" si="1"/>
        <v>0</v>
      </c>
      <c r="H68" s="237"/>
      <c r="I68" s="276"/>
      <c r="J68" s="236">
        <f t="shared" si="9"/>
        <v>0</v>
      </c>
      <c r="K68" s="237"/>
      <c r="L68" s="277"/>
      <c r="M68" s="278">
        <f aca="true" t="shared" si="77" ref="M68:O68">J68-G68</f>
        <v>0</v>
      </c>
      <c r="N68" s="279">
        <f t="shared" si="77"/>
        <v>0</v>
      </c>
      <c r="O68" s="280">
        <f t="shared" si="77"/>
        <v>0</v>
      </c>
      <c r="P68" s="275">
        <f t="shared" si="44"/>
        <v>0</v>
      </c>
      <c r="Q68" s="230">
        <f t="shared" si="45"/>
        <v>0</v>
      </c>
      <c r="R68" s="272">
        <f t="shared" si="46"/>
        <v>0</v>
      </c>
      <c r="S68" s="236">
        <f t="shared" si="7"/>
        <v>0</v>
      </c>
      <c r="T68" s="237"/>
      <c r="U68" s="276"/>
      <c r="V68" s="298"/>
    </row>
    <row r="69" spans="1:22" s="199" customFormat="1" ht="15.75">
      <c r="A69" s="231"/>
      <c r="B69" s="241" t="s">
        <v>81</v>
      </c>
      <c r="C69" s="253" t="s">
        <v>153</v>
      </c>
      <c r="D69" s="239"/>
      <c r="E69" s="241" t="s">
        <v>95</v>
      </c>
      <c r="F69" s="242" t="s">
        <v>153</v>
      </c>
      <c r="G69" s="236">
        <f t="shared" si="1"/>
        <v>0</v>
      </c>
      <c r="H69" s="237"/>
      <c r="I69" s="276"/>
      <c r="J69" s="236">
        <f t="shared" si="9"/>
        <v>0</v>
      </c>
      <c r="K69" s="237"/>
      <c r="L69" s="277"/>
      <c r="M69" s="278">
        <f aca="true" t="shared" si="78" ref="M69:O69">J69-G69</f>
        <v>0</v>
      </c>
      <c r="N69" s="279">
        <f t="shared" si="78"/>
        <v>0</v>
      </c>
      <c r="O69" s="280">
        <f t="shared" si="78"/>
        <v>0</v>
      </c>
      <c r="P69" s="275">
        <f t="shared" si="44"/>
        <v>0</v>
      </c>
      <c r="Q69" s="230">
        <f t="shared" si="45"/>
        <v>0</v>
      </c>
      <c r="R69" s="272">
        <f t="shared" si="46"/>
        <v>0</v>
      </c>
      <c r="S69" s="236">
        <f t="shared" si="7"/>
        <v>0</v>
      </c>
      <c r="T69" s="237"/>
      <c r="U69" s="276"/>
      <c r="V69" s="298"/>
    </row>
    <row r="70" spans="1:22" s="199" customFormat="1" ht="15.75">
      <c r="A70" s="231"/>
      <c r="B70" s="241" t="s">
        <v>107</v>
      </c>
      <c r="C70" s="251" t="s">
        <v>159</v>
      </c>
      <c r="D70" s="239"/>
      <c r="E70" s="241" t="s">
        <v>79</v>
      </c>
      <c r="F70" s="242" t="s">
        <v>160</v>
      </c>
      <c r="G70" s="236">
        <f t="shared" si="1"/>
        <v>0</v>
      </c>
      <c r="H70" s="237"/>
      <c r="I70" s="276"/>
      <c r="J70" s="236">
        <f t="shared" si="9"/>
        <v>0</v>
      </c>
      <c r="K70" s="237"/>
      <c r="L70" s="277"/>
      <c r="M70" s="278">
        <f aca="true" t="shared" si="79" ref="M70:O70">J70-G70</f>
        <v>0</v>
      </c>
      <c r="N70" s="279">
        <f t="shared" si="79"/>
        <v>0</v>
      </c>
      <c r="O70" s="280">
        <f t="shared" si="79"/>
        <v>0</v>
      </c>
      <c r="P70" s="275">
        <f t="shared" si="44"/>
        <v>0</v>
      </c>
      <c r="Q70" s="230">
        <f t="shared" si="45"/>
        <v>0</v>
      </c>
      <c r="R70" s="272">
        <f t="shared" si="46"/>
        <v>0</v>
      </c>
      <c r="S70" s="236">
        <f t="shared" si="7"/>
        <v>0</v>
      </c>
      <c r="T70" s="237"/>
      <c r="U70" s="276"/>
      <c r="V70" s="298"/>
    </row>
    <row r="71" spans="1:22" s="199" customFormat="1" ht="15.75">
      <c r="A71" s="231"/>
      <c r="B71" s="241"/>
      <c r="C71" s="251"/>
      <c r="D71" s="239"/>
      <c r="E71" s="241" t="s">
        <v>81</v>
      </c>
      <c r="F71" s="242" t="s">
        <v>161</v>
      </c>
      <c r="G71" s="236">
        <f t="shared" si="1"/>
        <v>0</v>
      </c>
      <c r="H71" s="237"/>
      <c r="I71" s="276"/>
      <c r="J71" s="236">
        <f t="shared" si="9"/>
        <v>0</v>
      </c>
      <c r="K71" s="237"/>
      <c r="L71" s="277"/>
      <c r="M71" s="278">
        <f aca="true" t="shared" si="80" ref="M71:O71">J71-G71</f>
        <v>0</v>
      </c>
      <c r="N71" s="279">
        <f t="shared" si="80"/>
        <v>0</v>
      </c>
      <c r="O71" s="280">
        <f t="shared" si="80"/>
        <v>0</v>
      </c>
      <c r="P71" s="275">
        <f t="shared" si="44"/>
        <v>0</v>
      </c>
      <c r="Q71" s="230">
        <f t="shared" si="45"/>
        <v>0</v>
      </c>
      <c r="R71" s="272">
        <f t="shared" si="46"/>
        <v>0</v>
      </c>
      <c r="S71" s="236">
        <f t="shared" si="7"/>
        <v>0</v>
      </c>
      <c r="T71" s="237"/>
      <c r="U71" s="276"/>
      <c r="V71" s="298"/>
    </row>
    <row r="72" spans="1:22" s="199" customFormat="1" ht="27">
      <c r="A72" s="231"/>
      <c r="B72" s="241"/>
      <c r="C72" s="251"/>
      <c r="D72" s="239"/>
      <c r="E72" s="241" t="s">
        <v>112</v>
      </c>
      <c r="F72" s="242" t="s">
        <v>162</v>
      </c>
      <c r="G72" s="236">
        <f aca="true" t="shared" si="81" ref="G72:G135">H72+I72</f>
        <v>0</v>
      </c>
      <c r="H72" s="237"/>
      <c r="I72" s="276"/>
      <c r="J72" s="236">
        <f aca="true" t="shared" si="82" ref="J72:J135">K72+L72</f>
        <v>0</v>
      </c>
      <c r="K72" s="237"/>
      <c r="L72" s="277"/>
      <c r="M72" s="278">
        <f aca="true" t="shared" si="83" ref="M72:O72">J72-G72</f>
        <v>0</v>
      </c>
      <c r="N72" s="279">
        <f t="shared" si="83"/>
        <v>0</v>
      </c>
      <c r="O72" s="280">
        <f t="shared" si="83"/>
        <v>0</v>
      </c>
      <c r="P72" s="275">
        <f aca="true" t="shared" si="84" ref="P72:P103">M72-S72</f>
        <v>0</v>
      </c>
      <c r="Q72" s="230">
        <f aca="true" t="shared" si="85" ref="Q72:Q103">N72-T72</f>
        <v>0</v>
      </c>
      <c r="R72" s="272">
        <f aca="true" t="shared" si="86" ref="R72:R103">O72-U72</f>
        <v>0</v>
      </c>
      <c r="S72" s="236">
        <f aca="true" t="shared" si="87" ref="S72:S135">T72+U72</f>
        <v>0</v>
      </c>
      <c r="T72" s="237"/>
      <c r="U72" s="276"/>
      <c r="V72" s="298"/>
    </row>
    <row r="73" spans="1:22" s="199" customFormat="1" ht="15.75">
      <c r="A73" s="231"/>
      <c r="B73" s="241" t="s">
        <v>109</v>
      </c>
      <c r="C73" s="240" t="s">
        <v>163</v>
      </c>
      <c r="D73" s="239"/>
      <c r="E73" s="241" t="s">
        <v>97</v>
      </c>
      <c r="F73" s="242" t="s">
        <v>163</v>
      </c>
      <c r="G73" s="236">
        <f t="shared" si="81"/>
        <v>0</v>
      </c>
      <c r="H73" s="237"/>
      <c r="I73" s="276"/>
      <c r="J73" s="236">
        <f t="shared" si="82"/>
        <v>0</v>
      </c>
      <c r="K73" s="237"/>
      <c r="L73" s="277"/>
      <c r="M73" s="278">
        <f aca="true" t="shared" si="88" ref="M73:O73">J73-G73</f>
        <v>0</v>
      </c>
      <c r="N73" s="279">
        <f t="shared" si="88"/>
        <v>0</v>
      </c>
      <c r="O73" s="280">
        <f t="shared" si="88"/>
        <v>0</v>
      </c>
      <c r="P73" s="275">
        <f t="shared" si="84"/>
        <v>0</v>
      </c>
      <c r="Q73" s="230">
        <f t="shared" si="85"/>
        <v>0</v>
      </c>
      <c r="R73" s="272">
        <f t="shared" si="86"/>
        <v>0</v>
      </c>
      <c r="S73" s="236">
        <f t="shared" si="87"/>
        <v>0</v>
      </c>
      <c r="T73" s="237"/>
      <c r="U73" s="276"/>
      <c r="V73" s="298"/>
    </row>
    <row r="74" spans="1:22" s="199" customFormat="1" ht="15.75">
      <c r="A74" s="231"/>
      <c r="B74" s="252" t="s">
        <v>101</v>
      </c>
      <c r="C74" s="251" t="s">
        <v>164</v>
      </c>
      <c r="D74" s="239"/>
      <c r="E74" s="241" t="s">
        <v>84</v>
      </c>
      <c r="F74" s="242" t="s">
        <v>165</v>
      </c>
      <c r="G74" s="236">
        <f t="shared" si="81"/>
        <v>0</v>
      </c>
      <c r="H74" s="237"/>
      <c r="I74" s="276"/>
      <c r="J74" s="236">
        <f t="shared" si="82"/>
        <v>0</v>
      </c>
      <c r="K74" s="237"/>
      <c r="L74" s="277"/>
      <c r="M74" s="278">
        <f aca="true" t="shared" si="89" ref="M74:O74">J74-G74</f>
        <v>0</v>
      </c>
      <c r="N74" s="279">
        <f t="shared" si="89"/>
        <v>0</v>
      </c>
      <c r="O74" s="280">
        <f t="shared" si="89"/>
        <v>0</v>
      </c>
      <c r="P74" s="275">
        <f t="shared" si="84"/>
        <v>0</v>
      </c>
      <c r="Q74" s="230">
        <f t="shared" si="85"/>
        <v>0</v>
      </c>
      <c r="R74" s="272">
        <f t="shared" si="86"/>
        <v>0</v>
      </c>
      <c r="S74" s="236">
        <f t="shared" si="87"/>
        <v>0</v>
      </c>
      <c r="T74" s="237"/>
      <c r="U74" s="276"/>
      <c r="V74" s="298"/>
    </row>
    <row r="75" spans="1:22" s="199" customFormat="1" ht="15.75">
      <c r="A75" s="231"/>
      <c r="B75" s="252"/>
      <c r="C75" s="251"/>
      <c r="D75" s="239"/>
      <c r="E75" s="241" t="s">
        <v>166</v>
      </c>
      <c r="F75" s="242" t="s">
        <v>167</v>
      </c>
      <c r="G75" s="236">
        <f t="shared" si="81"/>
        <v>0</v>
      </c>
      <c r="H75" s="237"/>
      <c r="I75" s="276"/>
      <c r="J75" s="236">
        <f t="shared" si="82"/>
        <v>0</v>
      </c>
      <c r="K75" s="237"/>
      <c r="L75" s="277"/>
      <c r="M75" s="278">
        <f aca="true" t="shared" si="90" ref="M75:O75">J75-G75</f>
        <v>0</v>
      </c>
      <c r="N75" s="279">
        <f t="shared" si="90"/>
        <v>0</v>
      </c>
      <c r="O75" s="280">
        <f t="shared" si="90"/>
        <v>0</v>
      </c>
      <c r="P75" s="275">
        <f t="shared" si="84"/>
        <v>0</v>
      </c>
      <c r="Q75" s="230">
        <f t="shared" si="85"/>
        <v>0</v>
      </c>
      <c r="R75" s="272">
        <f t="shared" si="86"/>
        <v>0</v>
      </c>
      <c r="S75" s="236">
        <f t="shared" si="87"/>
        <v>0</v>
      </c>
      <c r="T75" s="237"/>
      <c r="U75" s="276"/>
      <c r="V75" s="298"/>
    </row>
    <row r="76" spans="1:22" s="199" customFormat="1" ht="15.75">
      <c r="A76" s="231"/>
      <c r="B76" s="252"/>
      <c r="C76" s="251"/>
      <c r="D76" s="239"/>
      <c r="E76" s="241">
        <v>21</v>
      </c>
      <c r="F76" s="242" t="s">
        <v>168</v>
      </c>
      <c r="G76" s="236">
        <f t="shared" si="81"/>
        <v>0</v>
      </c>
      <c r="H76" s="237"/>
      <c r="I76" s="276"/>
      <c r="J76" s="236">
        <f t="shared" si="82"/>
        <v>0</v>
      </c>
      <c r="K76" s="237"/>
      <c r="L76" s="277"/>
      <c r="M76" s="278">
        <f aca="true" t="shared" si="91" ref="M76:O76">J76-G76</f>
        <v>0</v>
      </c>
      <c r="N76" s="279">
        <f t="shared" si="91"/>
        <v>0</v>
      </c>
      <c r="O76" s="280">
        <f t="shared" si="91"/>
        <v>0</v>
      </c>
      <c r="P76" s="275">
        <f t="shared" si="84"/>
        <v>0</v>
      </c>
      <c r="Q76" s="230">
        <f t="shared" si="85"/>
        <v>0</v>
      </c>
      <c r="R76" s="272">
        <f t="shared" si="86"/>
        <v>0</v>
      </c>
      <c r="S76" s="236">
        <f t="shared" si="87"/>
        <v>0</v>
      </c>
      <c r="T76" s="237"/>
      <c r="U76" s="276"/>
      <c r="V76" s="298"/>
    </row>
    <row r="77" spans="1:22" s="199" customFormat="1" ht="15.75">
      <c r="A77" s="231"/>
      <c r="B77" s="252"/>
      <c r="C77" s="251"/>
      <c r="D77" s="239"/>
      <c r="E77" s="241">
        <v>22</v>
      </c>
      <c r="F77" s="242" t="s">
        <v>169</v>
      </c>
      <c r="G77" s="236">
        <f t="shared" si="81"/>
        <v>0</v>
      </c>
      <c r="H77" s="237"/>
      <c r="I77" s="276"/>
      <c r="J77" s="236">
        <f t="shared" si="82"/>
        <v>0</v>
      </c>
      <c r="K77" s="237"/>
      <c r="L77" s="277"/>
      <c r="M77" s="278">
        <f aca="true" t="shared" si="92" ref="M77:O77">J77-G77</f>
        <v>0</v>
      </c>
      <c r="N77" s="279">
        <f t="shared" si="92"/>
        <v>0</v>
      </c>
      <c r="O77" s="280">
        <f t="shared" si="92"/>
        <v>0</v>
      </c>
      <c r="P77" s="275">
        <f t="shared" si="84"/>
        <v>0</v>
      </c>
      <c r="Q77" s="230">
        <f t="shared" si="85"/>
        <v>0</v>
      </c>
      <c r="R77" s="272">
        <f t="shared" si="86"/>
        <v>0</v>
      </c>
      <c r="S77" s="236">
        <f t="shared" si="87"/>
        <v>0</v>
      </c>
      <c r="T77" s="237"/>
      <c r="U77" s="276"/>
      <c r="V77" s="298"/>
    </row>
    <row r="78" spans="1:22" s="199" customFormat="1" ht="15.75">
      <c r="A78" s="231"/>
      <c r="B78" s="252"/>
      <c r="C78" s="251"/>
      <c r="D78" s="239"/>
      <c r="E78" s="425" t="s">
        <v>101</v>
      </c>
      <c r="F78" s="242" t="s">
        <v>172</v>
      </c>
      <c r="G78" s="236">
        <f t="shared" si="81"/>
        <v>0</v>
      </c>
      <c r="H78" s="237"/>
      <c r="I78" s="276"/>
      <c r="J78" s="236">
        <f t="shared" si="82"/>
        <v>0</v>
      </c>
      <c r="K78" s="237"/>
      <c r="L78" s="277"/>
      <c r="M78" s="278">
        <f aca="true" t="shared" si="93" ref="M78:O78">J78-G78</f>
        <v>0</v>
      </c>
      <c r="N78" s="279">
        <f t="shared" si="93"/>
        <v>0</v>
      </c>
      <c r="O78" s="280">
        <f t="shared" si="93"/>
        <v>0</v>
      </c>
      <c r="P78" s="275">
        <f t="shared" si="84"/>
        <v>0</v>
      </c>
      <c r="Q78" s="230">
        <f t="shared" si="85"/>
        <v>0</v>
      </c>
      <c r="R78" s="272">
        <f t="shared" si="86"/>
        <v>0</v>
      </c>
      <c r="S78" s="236">
        <f t="shared" si="87"/>
        <v>0</v>
      </c>
      <c r="T78" s="237"/>
      <c r="U78" s="276"/>
      <c r="V78" s="298"/>
    </row>
    <row r="79" spans="1:22" s="199" customFormat="1" ht="27">
      <c r="A79" s="231">
        <v>505</v>
      </c>
      <c r="B79" s="239"/>
      <c r="C79" s="233" t="s">
        <v>173</v>
      </c>
      <c r="D79" s="239"/>
      <c r="E79" s="241"/>
      <c r="F79" s="242"/>
      <c r="G79" s="236">
        <f t="shared" si="81"/>
        <v>27027775.62</v>
      </c>
      <c r="H79" s="237">
        <f>SUM(H80,H94,H122)</f>
        <v>27027775.62</v>
      </c>
      <c r="I79" s="276"/>
      <c r="J79" s="236">
        <f t="shared" si="82"/>
        <v>59938357.36</v>
      </c>
      <c r="K79" s="237">
        <f aca="true" t="shared" si="94" ref="H79:L79">SUM(K80,K94,K122)</f>
        <v>27685048.29</v>
      </c>
      <c r="L79" s="277">
        <f t="shared" si="94"/>
        <v>32253309.07</v>
      </c>
      <c r="M79" s="278">
        <f>J79-G79</f>
        <v>32910581.74</v>
      </c>
      <c r="N79" s="279">
        <f aca="true" t="shared" si="95" ref="M79:O79">K79-H79</f>
        <v>657272.6699999981</v>
      </c>
      <c r="O79" s="280">
        <f t="shared" si="95"/>
        <v>32253309.07</v>
      </c>
      <c r="P79" s="275">
        <f t="shared" si="84"/>
        <v>32253309.07</v>
      </c>
      <c r="Q79" s="230">
        <f t="shared" si="85"/>
        <v>-1.862645149230957E-09</v>
      </c>
      <c r="R79" s="272">
        <f t="shared" si="86"/>
        <v>32253309.07</v>
      </c>
      <c r="S79" s="236">
        <f t="shared" si="87"/>
        <v>657272.6699999999</v>
      </c>
      <c r="T79" s="237">
        <f>SUM(T80,T94,T122)</f>
        <v>657272.6699999999</v>
      </c>
      <c r="U79" s="276">
        <f>SUM(U80,U94,U122)</f>
        <v>0</v>
      </c>
      <c r="V79" s="298"/>
    </row>
    <row r="80" spans="1:22" s="199" customFormat="1" ht="15.75">
      <c r="A80" s="238"/>
      <c r="B80" s="426" t="s">
        <v>76</v>
      </c>
      <c r="C80" s="240" t="s">
        <v>174</v>
      </c>
      <c r="D80" s="232">
        <v>301</v>
      </c>
      <c r="E80" s="241"/>
      <c r="F80" s="235" t="s">
        <v>75</v>
      </c>
      <c r="G80" s="236">
        <f t="shared" si="81"/>
        <v>17367775.62</v>
      </c>
      <c r="H80" s="237">
        <f>SUM(H81:H93)</f>
        <v>17367775.62</v>
      </c>
      <c r="I80" s="276">
        <f aca="true" t="shared" si="96" ref="H80:L80">SUM(I81:I93)</f>
        <v>0</v>
      </c>
      <c r="J80" s="236">
        <f t="shared" si="82"/>
        <v>19329248.29</v>
      </c>
      <c r="K80" s="237">
        <f t="shared" si="96"/>
        <v>18025048.29</v>
      </c>
      <c r="L80" s="277">
        <f t="shared" si="96"/>
        <v>1304200</v>
      </c>
      <c r="M80" s="278">
        <f>J80-G80</f>
        <v>1961472.669999998</v>
      </c>
      <c r="N80" s="279">
        <f aca="true" t="shared" si="97" ref="M80:O80">K80-H80</f>
        <v>657272.6699999981</v>
      </c>
      <c r="O80" s="280">
        <f t="shared" si="97"/>
        <v>1304200</v>
      </c>
      <c r="P80" s="275">
        <f t="shared" si="84"/>
        <v>1304199.9999999981</v>
      </c>
      <c r="Q80" s="230">
        <f t="shared" si="85"/>
        <v>-1.862645149230957E-09</v>
      </c>
      <c r="R80" s="272">
        <f t="shared" si="86"/>
        <v>1304200</v>
      </c>
      <c r="S80" s="236">
        <f t="shared" si="87"/>
        <v>657272.6699999999</v>
      </c>
      <c r="T80" s="237">
        <f>SUM(T81:T93)</f>
        <v>657272.6699999999</v>
      </c>
      <c r="U80" s="276">
        <f>SUM(U81:U93)</f>
        <v>0</v>
      </c>
      <c r="V80" s="298"/>
    </row>
    <row r="81" spans="1:22" s="199" customFormat="1" ht="15.75">
      <c r="A81" s="238"/>
      <c r="B81" s="239"/>
      <c r="C81" s="240"/>
      <c r="D81" s="232"/>
      <c r="E81" s="239" t="s">
        <v>76</v>
      </c>
      <c r="F81" s="242" t="s">
        <v>78</v>
      </c>
      <c r="G81" s="236">
        <f t="shared" si="81"/>
        <v>0</v>
      </c>
      <c r="H81" s="237"/>
      <c r="I81" s="276"/>
      <c r="J81" s="236">
        <f t="shared" si="82"/>
        <v>664600</v>
      </c>
      <c r="K81" s="237"/>
      <c r="L81" s="277">
        <v>664600</v>
      </c>
      <c r="M81" s="278">
        <f aca="true" t="shared" si="98" ref="M81:O81">J81-G81</f>
        <v>664600</v>
      </c>
      <c r="N81" s="279">
        <f t="shared" si="98"/>
        <v>0</v>
      </c>
      <c r="O81" s="280">
        <f t="shared" si="98"/>
        <v>664600</v>
      </c>
      <c r="P81" s="275">
        <f t="shared" si="84"/>
        <v>664600</v>
      </c>
      <c r="Q81" s="230">
        <f t="shared" si="85"/>
        <v>0</v>
      </c>
      <c r="R81" s="272">
        <f t="shared" si="86"/>
        <v>664600</v>
      </c>
      <c r="S81" s="236">
        <f t="shared" si="87"/>
        <v>0</v>
      </c>
      <c r="T81" s="237"/>
      <c r="U81" s="276"/>
      <c r="V81" s="299"/>
    </row>
    <row r="82" spans="1:22" s="199" customFormat="1" ht="15.75">
      <c r="A82" s="238"/>
      <c r="B82" s="239"/>
      <c r="C82" s="240"/>
      <c r="D82" s="232"/>
      <c r="E82" s="239" t="s">
        <v>79</v>
      </c>
      <c r="F82" s="242" t="s">
        <v>80</v>
      </c>
      <c r="G82" s="236">
        <f t="shared" si="81"/>
        <v>3669300</v>
      </c>
      <c r="H82" s="237">
        <v>3669300</v>
      </c>
      <c r="I82" s="276"/>
      <c r="J82" s="236">
        <f t="shared" si="82"/>
        <v>4478650</v>
      </c>
      <c r="K82" s="237">
        <f>H82+169750</f>
        <v>3839050</v>
      </c>
      <c r="L82" s="277">
        <v>639600</v>
      </c>
      <c r="M82" s="278">
        <f>J82-G82</f>
        <v>809350</v>
      </c>
      <c r="N82" s="279">
        <f aca="true" t="shared" si="99" ref="M82:O82">K82-H82</f>
        <v>169750</v>
      </c>
      <c r="O82" s="280">
        <f t="shared" si="99"/>
        <v>639600</v>
      </c>
      <c r="P82" s="275">
        <f t="shared" si="84"/>
        <v>639600</v>
      </c>
      <c r="Q82" s="230">
        <f t="shared" si="85"/>
        <v>0</v>
      </c>
      <c r="R82" s="272">
        <f t="shared" si="86"/>
        <v>639600</v>
      </c>
      <c r="S82" s="236">
        <f t="shared" si="87"/>
        <v>169750</v>
      </c>
      <c r="T82" s="237">
        <f>N82</f>
        <v>169750</v>
      </c>
      <c r="U82" s="276"/>
      <c r="V82" s="298"/>
    </row>
    <row r="83" spans="1:22" s="199" customFormat="1" ht="15.75">
      <c r="A83" s="238"/>
      <c r="B83" s="239"/>
      <c r="C83" s="240"/>
      <c r="D83" s="232"/>
      <c r="E83" s="239" t="s">
        <v>81</v>
      </c>
      <c r="F83" s="242" t="s">
        <v>82</v>
      </c>
      <c r="G83" s="236">
        <f t="shared" si="81"/>
        <v>0</v>
      </c>
      <c r="H83" s="237"/>
      <c r="I83" s="276"/>
      <c r="J83" s="236">
        <f t="shared" si="82"/>
        <v>0</v>
      </c>
      <c r="K83" s="237"/>
      <c r="L83" s="277"/>
      <c r="M83" s="278">
        <f aca="true" t="shared" si="100" ref="M83:O83">J83-G83</f>
        <v>0</v>
      </c>
      <c r="N83" s="279">
        <f t="shared" si="100"/>
        <v>0</v>
      </c>
      <c r="O83" s="280">
        <f t="shared" si="100"/>
        <v>0</v>
      </c>
      <c r="P83" s="275">
        <f t="shared" si="84"/>
        <v>0</v>
      </c>
      <c r="Q83" s="230">
        <f t="shared" si="85"/>
        <v>0</v>
      </c>
      <c r="R83" s="272">
        <f t="shared" si="86"/>
        <v>0</v>
      </c>
      <c r="S83" s="236">
        <f t="shared" si="87"/>
        <v>0</v>
      </c>
      <c r="T83" s="237">
        <f aca="true" t="shared" si="101" ref="T83:T114">N83</f>
        <v>0</v>
      </c>
      <c r="U83" s="276"/>
      <c r="V83" s="298"/>
    </row>
    <row r="84" spans="1:22" s="199" customFormat="1" ht="15.75">
      <c r="A84" s="238"/>
      <c r="B84" s="239"/>
      <c r="C84" s="240"/>
      <c r="D84" s="232"/>
      <c r="E84" s="241" t="s">
        <v>97</v>
      </c>
      <c r="F84" s="242" t="s">
        <v>98</v>
      </c>
      <c r="G84" s="236">
        <f t="shared" si="81"/>
        <v>0</v>
      </c>
      <c r="H84" s="237"/>
      <c r="I84" s="276"/>
      <c r="J84" s="236">
        <f t="shared" si="82"/>
        <v>0</v>
      </c>
      <c r="K84" s="237"/>
      <c r="L84" s="277"/>
      <c r="M84" s="278">
        <f aca="true" t="shared" si="102" ref="M84:O84">J84-G84</f>
        <v>0</v>
      </c>
      <c r="N84" s="279">
        <f t="shared" si="102"/>
        <v>0</v>
      </c>
      <c r="O84" s="280">
        <f t="shared" si="102"/>
        <v>0</v>
      </c>
      <c r="P84" s="275">
        <f t="shared" si="84"/>
        <v>0</v>
      </c>
      <c r="Q84" s="230">
        <f t="shared" si="85"/>
        <v>0</v>
      </c>
      <c r="R84" s="272">
        <f t="shared" si="86"/>
        <v>0</v>
      </c>
      <c r="S84" s="236">
        <f t="shared" si="87"/>
        <v>0</v>
      </c>
      <c r="T84" s="237">
        <f t="shared" si="101"/>
        <v>0</v>
      </c>
      <c r="U84" s="276"/>
      <c r="V84" s="299"/>
    </row>
    <row r="85" spans="1:22" s="199" customFormat="1" ht="15.75">
      <c r="A85" s="238"/>
      <c r="B85" s="239"/>
      <c r="C85" s="240"/>
      <c r="D85" s="232"/>
      <c r="E85" s="241" t="s">
        <v>112</v>
      </c>
      <c r="F85" s="242" t="s">
        <v>175</v>
      </c>
      <c r="G85" s="236">
        <f t="shared" si="81"/>
        <v>2760000</v>
      </c>
      <c r="H85" s="237">
        <v>2760000</v>
      </c>
      <c r="I85" s="276"/>
      <c r="J85" s="236">
        <f t="shared" si="82"/>
        <v>2760000</v>
      </c>
      <c r="K85" s="237">
        <v>2760000</v>
      </c>
      <c r="L85" s="277"/>
      <c r="M85" s="278">
        <f aca="true" t="shared" si="103" ref="M85:O85">J85-G85</f>
        <v>0</v>
      </c>
      <c r="N85" s="279">
        <f t="shared" si="103"/>
        <v>0</v>
      </c>
      <c r="O85" s="280">
        <f t="shared" si="103"/>
        <v>0</v>
      </c>
      <c r="P85" s="275">
        <f t="shared" si="84"/>
        <v>0</v>
      </c>
      <c r="Q85" s="230">
        <f t="shared" si="85"/>
        <v>0</v>
      </c>
      <c r="R85" s="272">
        <f t="shared" si="86"/>
        <v>0</v>
      </c>
      <c r="S85" s="236">
        <f t="shared" si="87"/>
        <v>0</v>
      </c>
      <c r="T85" s="237">
        <f t="shared" si="101"/>
        <v>0</v>
      </c>
      <c r="U85" s="276"/>
      <c r="V85" s="298"/>
    </row>
    <row r="86" spans="1:22" s="199" customFormat="1" ht="27">
      <c r="A86" s="238"/>
      <c r="B86" s="239"/>
      <c r="C86" s="240"/>
      <c r="D86" s="232"/>
      <c r="E86" s="241" t="s">
        <v>84</v>
      </c>
      <c r="F86" s="242" t="s">
        <v>85</v>
      </c>
      <c r="G86" s="236">
        <f t="shared" si="81"/>
        <v>4852396.44</v>
      </c>
      <c r="H86" s="237">
        <v>4852396.44</v>
      </c>
      <c r="I86" s="276"/>
      <c r="J86" s="236">
        <f t="shared" si="82"/>
        <v>5068007.510000001</v>
      </c>
      <c r="K86" s="237">
        <f>H86+215611.07</f>
        <v>5068007.510000001</v>
      </c>
      <c r="L86" s="277"/>
      <c r="M86" s="278">
        <f aca="true" t="shared" si="104" ref="M86:O86">J86-G86</f>
        <v>215611.0700000003</v>
      </c>
      <c r="N86" s="279">
        <f t="shared" si="104"/>
        <v>215611.0700000003</v>
      </c>
      <c r="O86" s="280">
        <f t="shared" si="104"/>
        <v>0</v>
      </c>
      <c r="P86" s="275">
        <f t="shared" si="84"/>
        <v>0</v>
      </c>
      <c r="Q86" s="230">
        <f t="shared" si="85"/>
        <v>0</v>
      </c>
      <c r="R86" s="272">
        <f t="shared" si="86"/>
        <v>0</v>
      </c>
      <c r="S86" s="236">
        <f t="shared" si="87"/>
        <v>215611.0700000003</v>
      </c>
      <c r="T86" s="237">
        <f t="shared" si="101"/>
        <v>215611.0700000003</v>
      </c>
      <c r="U86" s="276"/>
      <c r="V86" s="298"/>
    </row>
    <row r="87" spans="1:22" s="199" customFormat="1" ht="15.75">
      <c r="A87" s="238"/>
      <c r="B87" s="239"/>
      <c r="C87" s="240"/>
      <c r="D87" s="232"/>
      <c r="E87" s="241" t="s">
        <v>86</v>
      </c>
      <c r="F87" s="242" t="s">
        <v>87</v>
      </c>
      <c r="G87" s="236">
        <f t="shared" si="81"/>
        <v>2426198.76</v>
      </c>
      <c r="H87" s="237">
        <v>2426198.76</v>
      </c>
      <c r="I87" s="276"/>
      <c r="J87" s="236">
        <f t="shared" si="82"/>
        <v>2534004.2899999996</v>
      </c>
      <c r="K87" s="237">
        <f>H87+107805.53</f>
        <v>2534004.2899999996</v>
      </c>
      <c r="L87" s="277"/>
      <c r="M87" s="278">
        <f aca="true" t="shared" si="105" ref="M87:O87">J87-G87</f>
        <v>107805.5299999998</v>
      </c>
      <c r="N87" s="279">
        <f t="shared" si="105"/>
        <v>107805.5299999998</v>
      </c>
      <c r="O87" s="280">
        <f t="shared" si="105"/>
        <v>0</v>
      </c>
      <c r="P87" s="275">
        <f t="shared" si="84"/>
        <v>0</v>
      </c>
      <c r="Q87" s="230">
        <f t="shared" si="85"/>
        <v>0</v>
      </c>
      <c r="R87" s="272">
        <f t="shared" si="86"/>
        <v>0</v>
      </c>
      <c r="S87" s="236">
        <f t="shared" si="87"/>
        <v>107805.5299999998</v>
      </c>
      <c r="T87" s="237">
        <f t="shared" si="101"/>
        <v>107805.5299999998</v>
      </c>
      <c r="U87" s="276"/>
      <c r="V87" s="298"/>
    </row>
    <row r="88" spans="1:22" s="199" customFormat="1" ht="27">
      <c r="A88" s="238"/>
      <c r="B88" s="239"/>
      <c r="C88" s="240"/>
      <c r="D88" s="232"/>
      <c r="E88" s="241">
        <v>10</v>
      </c>
      <c r="F88" s="242" t="s">
        <v>89</v>
      </c>
      <c r="G88" s="236">
        <f t="shared" si="81"/>
        <v>0</v>
      </c>
      <c r="H88" s="237"/>
      <c r="I88" s="276"/>
      <c r="J88" s="236">
        <f t="shared" si="82"/>
        <v>0</v>
      </c>
      <c r="K88" s="237"/>
      <c r="L88" s="277"/>
      <c r="M88" s="278">
        <f aca="true" t="shared" si="106" ref="M88:O88">J88-G88</f>
        <v>0</v>
      </c>
      <c r="N88" s="279">
        <f t="shared" si="106"/>
        <v>0</v>
      </c>
      <c r="O88" s="280">
        <f t="shared" si="106"/>
        <v>0</v>
      </c>
      <c r="P88" s="275">
        <f t="shared" si="84"/>
        <v>0</v>
      </c>
      <c r="Q88" s="230">
        <f t="shared" si="85"/>
        <v>0</v>
      </c>
      <c r="R88" s="272">
        <f t="shared" si="86"/>
        <v>0</v>
      </c>
      <c r="S88" s="236">
        <f t="shared" si="87"/>
        <v>0</v>
      </c>
      <c r="T88" s="237">
        <f t="shared" si="101"/>
        <v>0</v>
      </c>
      <c r="U88" s="276"/>
      <c r="V88" s="298"/>
    </row>
    <row r="89" spans="1:22" s="199" customFormat="1" ht="27">
      <c r="A89" s="238"/>
      <c r="B89" s="239"/>
      <c r="C89" s="240"/>
      <c r="D89" s="232"/>
      <c r="E89" s="241" t="s">
        <v>90</v>
      </c>
      <c r="F89" s="242" t="s">
        <v>91</v>
      </c>
      <c r="G89" s="236">
        <f t="shared" si="81"/>
        <v>0</v>
      </c>
      <c r="H89" s="237"/>
      <c r="I89" s="276"/>
      <c r="J89" s="236">
        <f t="shared" si="82"/>
        <v>0</v>
      </c>
      <c r="K89" s="237"/>
      <c r="L89" s="277"/>
      <c r="M89" s="278">
        <f aca="true" t="shared" si="107" ref="M89:O89">J89-G89</f>
        <v>0</v>
      </c>
      <c r="N89" s="279">
        <f t="shared" si="107"/>
        <v>0</v>
      </c>
      <c r="O89" s="280">
        <f t="shared" si="107"/>
        <v>0</v>
      </c>
      <c r="P89" s="275">
        <f t="shared" si="84"/>
        <v>0</v>
      </c>
      <c r="Q89" s="230">
        <f t="shared" si="85"/>
        <v>0</v>
      </c>
      <c r="R89" s="272">
        <f t="shared" si="86"/>
        <v>0</v>
      </c>
      <c r="S89" s="236">
        <f t="shared" si="87"/>
        <v>0</v>
      </c>
      <c r="T89" s="237">
        <f t="shared" si="101"/>
        <v>0</v>
      </c>
      <c r="U89" s="276"/>
      <c r="V89" s="298"/>
    </row>
    <row r="90" spans="1:22" s="199" customFormat="1" ht="15.75">
      <c r="A90" s="238"/>
      <c r="B90" s="239"/>
      <c r="C90" s="240"/>
      <c r="D90" s="232"/>
      <c r="E90" s="241" t="s">
        <v>92</v>
      </c>
      <c r="F90" s="242" t="s">
        <v>93</v>
      </c>
      <c r="G90" s="236">
        <f t="shared" si="81"/>
        <v>0</v>
      </c>
      <c r="H90" s="237"/>
      <c r="I90" s="276"/>
      <c r="J90" s="236">
        <f t="shared" si="82"/>
        <v>0</v>
      </c>
      <c r="K90" s="237"/>
      <c r="L90" s="277"/>
      <c r="M90" s="278">
        <f aca="true" t="shared" si="108" ref="M90:O90">J90-G90</f>
        <v>0</v>
      </c>
      <c r="N90" s="279">
        <f t="shared" si="108"/>
        <v>0</v>
      </c>
      <c r="O90" s="280">
        <f t="shared" si="108"/>
        <v>0</v>
      </c>
      <c r="P90" s="275">
        <f t="shared" si="84"/>
        <v>0</v>
      </c>
      <c r="Q90" s="230">
        <f t="shared" si="85"/>
        <v>0</v>
      </c>
      <c r="R90" s="272">
        <f t="shared" si="86"/>
        <v>0</v>
      </c>
      <c r="S90" s="236">
        <f t="shared" si="87"/>
        <v>0</v>
      </c>
      <c r="T90" s="237">
        <f t="shared" si="101"/>
        <v>0</v>
      </c>
      <c r="U90" s="276"/>
      <c r="V90" s="298"/>
    </row>
    <row r="91" spans="1:22" s="199" customFormat="1" ht="15.75">
      <c r="A91" s="238"/>
      <c r="B91" s="239"/>
      <c r="C91" s="240"/>
      <c r="D91" s="232"/>
      <c r="E91" s="239">
        <v>13</v>
      </c>
      <c r="F91" s="242" t="s">
        <v>94</v>
      </c>
      <c r="G91" s="236">
        <f t="shared" si="81"/>
        <v>3659880.42</v>
      </c>
      <c r="H91" s="237">
        <v>3659880.42</v>
      </c>
      <c r="I91" s="276"/>
      <c r="J91" s="236">
        <f t="shared" si="82"/>
        <v>3823986.4899999998</v>
      </c>
      <c r="K91" s="237">
        <f>H91+164106.07</f>
        <v>3823986.4899999998</v>
      </c>
      <c r="L91" s="277"/>
      <c r="M91" s="278">
        <f aca="true" t="shared" si="109" ref="M91:O91">J91-G91</f>
        <v>164106.06999999983</v>
      </c>
      <c r="N91" s="279">
        <f t="shared" si="109"/>
        <v>164106.06999999983</v>
      </c>
      <c r="O91" s="280">
        <f t="shared" si="109"/>
        <v>0</v>
      </c>
      <c r="P91" s="275">
        <f t="shared" si="84"/>
        <v>0</v>
      </c>
      <c r="Q91" s="230">
        <f t="shared" si="85"/>
        <v>0</v>
      </c>
      <c r="R91" s="272">
        <f t="shared" si="86"/>
        <v>0</v>
      </c>
      <c r="S91" s="236">
        <f t="shared" si="87"/>
        <v>164106.06999999983</v>
      </c>
      <c r="T91" s="237">
        <f t="shared" si="101"/>
        <v>164106.06999999983</v>
      </c>
      <c r="U91" s="276"/>
      <c r="V91" s="298"/>
    </row>
    <row r="92" spans="1:22" s="199" customFormat="1" ht="15.75">
      <c r="A92" s="238"/>
      <c r="B92" s="239"/>
      <c r="C92" s="240"/>
      <c r="D92" s="232"/>
      <c r="E92" s="239">
        <v>14</v>
      </c>
      <c r="F92" s="242" t="s">
        <v>100</v>
      </c>
      <c r="G92" s="236">
        <f t="shared" si="81"/>
        <v>0</v>
      </c>
      <c r="H92" s="237"/>
      <c r="I92" s="276"/>
      <c r="J92" s="236">
        <f t="shared" si="82"/>
        <v>0</v>
      </c>
      <c r="K92" s="237"/>
      <c r="L92" s="277"/>
      <c r="M92" s="278">
        <f aca="true" t="shared" si="110" ref="M92:O92">J92-G92</f>
        <v>0</v>
      </c>
      <c r="N92" s="279">
        <f t="shared" si="110"/>
        <v>0</v>
      </c>
      <c r="O92" s="280">
        <f t="shared" si="110"/>
        <v>0</v>
      </c>
      <c r="P92" s="275">
        <f t="shared" si="84"/>
        <v>0</v>
      </c>
      <c r="Q92" s="230">
        <f t="shared" si="85"/>
        <v>0</v>
      </c>
      <c r="R92" s="272">
        <f t="shared" si="86"/>
        <v>0</v>
      </c>
      <c r="S92" s="236">
        <f t="shared" si="87"/>
        <v>0</v>
      </c>
      <c r="T92" s="237">
        <f t="shared" si="101"/>
        <v>0</v>
      </c>
      <c r="U92" s="276"/>
      <c r="V92" s="298"/>
    </row>
    <row r="93" spans="1:22" s="199" customFormat="1" ht="15.75">
      <c r="A93" s="238"/>
      <c r="B93" s="239"/>
      <c r="C93" s="240"/>
      <c r="D93" s="232"/>
      <c r="E93" s="239" t="s">
        <v>101</v>
      </c>
      <c r="F93" s="242" t="s">
        <v>96</v>
      </c>
      <c r="G93" s="236">
        <f t="shared" si="81"/>
        <v>0</v>
      </c>
      <c r="H93" s="237"/>
      <c r="I93" s="276"/>
      <c r="J93" s="236">
        <f t="shared" si="82"/>
        <v>0</v>
      </c>
      <c r="K93" s="237"/>
      <c r="L93" s="277"/>
      <c r="M93" s="278">
        <f aca="true" t="shared" si="111" ref="M93:O93">J93-G93</f>
        <v>0</v>
      </c>
      <c r="N93" s="279">
        <f t="shared" si="111"/>
        <v>0</v>
      </c>
      <c r="O93" s="280">
        <f t="shared" si="111"/>
        <v>0</v>
      </c>
      <c r="P93" s="275">
        <f t="shared" si="84"/>
        <v>0</v>
      </c>
      <c r="Q93" s="230">
        <f t="shared" si="85"/>
        <v>0</v>
      </c>
      <c r="R93" s="272">
        <f t="shared" si="86"/>
        <v>0</v>
      </c>
      <c r="S93" s="236">
        <f t="shared" si="87"/>
        <v>0</v>
      </c>
      <c r="T93" s="237">
        <f t="shared" si="101"/>
        <v>0</v>
      </c>
      <c r="U93" s="276"/>
      <c r="V93" s="298"/>
    </row>
    <row r="94" spans="1:22" s="199" customFormat="1" ht="15.75">
      <c r="A94" s="238"/>
      <c r="B94" s="426" t="s">
        <v>79</v>
      </c>
      <c r="C94" s="240" t="s">
        <v>176</v>
      </c>
      <c r="D94" s="232">
        <v>302</v>
      </c>
      <c r="E94" s="241"/>
      <c r="F94" s="249" t="s">
        <v>103</v>
      </c>
      <c r="G94" s="236">
        <f t="shared" si="81"/>
        <v>11798019.76</v>
      </c>
      <c r="H94" s="237">
        <f>SUM(H95:H121)</f>
        <v>9660000</v>
      </c>
      <c r="I94" s="276">
        <f>SUM(I95:I122)</f>
        <v>2138019.76</v>
      </c>
      <c r="J94" s="236">
        <f t="shared" si="82"/>
        <v>40609109.07</v>
      </c>
      <c r="K94" s="237">
        <f>SUM(K95:K121)</f>
        <v>9660000</v>
      </c>
      <c r="L94" s="277">
        <f>SUM(L95:L122)</f>
        <v>30949109.07</v>
      </c>
      <c r="M94" s="278">
        <f aca="true" t="shared" si="112" ref="M94:O94">J94-G94</f>
        <v>28811089.310000002</v>
      </c>
      <c r="N94" s="279">
        <f t="shared" si="112"/>
        <v>0</v>
      </c>
      <c r="O94" s="280">
        <f t="shared" si="112"/>
        <v>28811089.310000002</v>
      </c>
      <c r="P94" s="275">
        <f t="shared" si="84"/>
        <v>28811089.310000002</v>
      </c>
      <c r="Q94" s="230">
        <f t="shared" si="85"/>
        <v>0</v>
      </c>
      <c r="R94" s="272">
        <f t="shared" si="86"/>
        <v>28811089.310000002</v>
      </c>
      <c r="S94" s="236">
        <f t="shared" si="87"/>
        <v>0</v>
      </c>
      <c r="T94" s="237">
        <f t="shared" si="101"/>
        <v>0</v>
      </c>
      <c r="U94" s="276">
        <v>0</v>
      </c>
      <c r="V94" s="298"/>
    </row>
    <row r="95" spans="1:22" s="199" customFormat="1" ht="15.75">
      <c r="A95" s="238"/>
      <c r="B95" s="239"/>
      <c r="C95" s="240"/>
      <c r="D95" s="232"/>
      <c r="E95" s="239" t="s">
        <v>76</v>
      </c>
      <c r="F95" s="242" t="s">
        <v>105</v>
      </c>
      <c r="G95" s="236">
        <f t="shared" si="81"/>
        <v>0</v>
      </c>
      <c r="H95" s="237"/>
      <c r="I95" s="281"/>
      <c r="J95" s="236">
        <f t="shared" si="82"/>
        <v>570000</v>
      </c>
      <c r="K95" s="237"/>
      <c r="L95" s="282">
        <f>550000+20000</f>
        <v>570000</v>
      </c>
      <c r="M95" s="278">
        <f aca="true" t="shared" si="113" ref="M95:O95">J95-G95</f>
        <v>570000</v>
      </c>
      <c r="N95" s="279">
        <f t="shared" si="113"/>
        <v>0</v>
      </c>
      <c r="O95" s="280">
        <f t="shared" si="113"/>
        <v>570000</v>
      </c>
      <c r="P95" s="275">
        <f t="shared" si="84"/>
        <v>570000</v>
      </c>
      <c r="Q95" s="230">
        <f t="shared" si="85"/>
        <v>0</v>
      </c>
      <c r="R95" s="272">
        <f t="shared" si="86"/>
        <v>570000</v>
      </c>
      <c r="S95" s="236">
        <f t="shared" si="87"/>
        <v>0</v>
      </c>
      <c r="T95" s="237">
        <f t="shared" si="101"/>
        <v>0</v>
      </c>
      <c r="U95" s="281"/>
      <c r="V95" s="298"/>
    </row>
    <row r="96" spans="1:22" s="199" customFormat="1" ht="15.75">
      <c r="A96" s="238"/>
      <c r="B96" s="239"/>
      <c r="C96" s="240"/>
      <c r="D96" s="232"/>
      <c r="E96" s="239" t="s">
        <v>79</v>
      </c>
      <c r="F96" s="242" t="s">
        <v>106</v>
      </c>
      <c r="G96" s="236">
        <f t="shared" si="81"/>
        <v>0</v>
      </c>
      <c r="H96" s="237"/>
      <c r="I96" s="281"/>
      <c r="J96" s="236">
        <f t="shared" si="82"/>
        <v>0</v>
      </c>
      <c r="K96" s="237"/>
      <c r="L96" s="282"/>
      <c r="M96" s="278">
        <f aca="true" t="shared" si="114" ref="M96:O96">J96-G96</f>
        <v>0</v>
      </c>
      <c r="N96" s="279">
        <f t="shared" si="114"/>
        <v>0</v>
      </c>
      <c r="O96" s="280">
        <f t="shared" si="114"/>
        <v>0</v>
      </c>
      <c r="P96" s="275">
        <f t="shared" si="84"/>
        <v>0</v>
      </c>
      <c r="Q96" s="230">
        <f t="shared" si="85"/>
        <v>0</v>
      </c>
      <c r="R96" s="272">
        <f t="shared" si="86"/>
        <v>0</v>
      </c>
      <c r="S96" s="236">
        <f t="shared" si="87"/>
        <v>0</v>
      </c>
      <c r="T96" s="237">
        <f t="shared" si="101"/>
        <v>0</v>
      </c>
      <c r="U96" s="281"/>
      <c r="V96" s="298"/>
    </row>
    <row r="97" spans="1:22" s="199" customFormat="1" ht="15.75">
      <c r="A97" s="238"/>
      <c r="B97" s="239"/>
      <c r="C97" s="240"/>
      <c r="D97" s="232"/>
      <c r="E97" s="239" t="s">
        <v>81</v>
      </c>
      <c r="F97" s="242" t="s">
        <v>138</v>
      </c>
      <c r="G97" s="236">
        <f t="shared" si="81"/>
        <v>0</v>
      </c>
      <c r="H97" s="237"/>
      <c r="I97" s="281"/>
      <c r="J97" s="236">
        <f t="shared" si="82"/>
        <v>0</v>
      </c>
      <c r="K97" s="237"/>
      <c r="L97" s="282"/>
      <c r="M97" s="278">
        <f aca="true" t="shared" si="115" ref="M97:O97">J97-G97</f>
        <v>0</v>
      </c>
      <c r="N97" s="279">
        <f t="shared" si="115"/>
        <v>0</v>
      </c>
      <c r="O97" s="280">
        <f t="shared" si="115"/>
        <v>0</v>
      </c>
      <c r="P97" s="275">
        <f t="shared" si="84"/>
        <v>0</v>
      </c>
      <c r="Q97" s="230">
        <f t="shared" si="85"/>
        <v>0</v>
      </c>
      <c r="R97" s="272">
        <f t="shared" si="86"/>
        <v>0</v>
      </c>
      <c r="S97" s="236">
        <f t="shared" si="87"/>
        <v>0</v>
      </c>
      <c r="T97" s="237">
        <f t="shared" si="101"/>
        <v>0</v>
      </c>
      <c r="U97" s="281"/>
      <c r="V97" s="298"/>
    </row>
    <row r="98" spans="1:22" s="199" customFormat="1" ht="15.75">
      <c r="A98" s="238"/>
      <c r="B98" s="239"/>
      <c r="C98" s="240"/>
      <c r="D98" s="232"/>
      <c r="E98" s="239" t="s">
        <v>107</v>
      </c>
      <c r="F98" s="242" t="s">
        <v>108</v>
      </c>
      <c r="G98" s="236">
        <f t="shared" si="81"/>
        <v>0</v>
      </c>
      <c r="H98" s="237"/>
      <c r="I98" s="276"/>
      <c r="J98" s="236">
        <f t="shared" si="82"/>
        <v>0</v>
      </c>
      <c r="K98" s="237"/>
      <c r="L98" s="277"/>
      <c r="M98" s="278">
        <f aca="true" t="shared" si="116" ref="M98:O98">J98-G98</f>
        <v>0</v>
      </c>
      <c r="N98" s="279">
        <f t="shared" si="116"/>
        <v>0</v>
      </c>
      <c r="O98" s="280">
        <f t="shared" si="116"/>
        <v>0</v>
      </c>
      <c r="P98" s="275">
        <f t="shared" si="84"/>
        <v>0</v>
      </c>
      <c r="Q98" s="230">
        <f t="shared" si="85"/>
        <v>0</v>
      </c>
      <c r="R98" s="272">
        <f t="shared" si="86"/>
        <v>0</v>
      </c>
      <c r="S98" s="236">
        <f t="shared" si="87"/>
        <v>0</v>
      </c>
      <c r="T98" s="237">
        <f t="shared" si="101"/>
        <v>0</v>
      </c>
      <c r="U98" s="276"/>
      <c r="V98" s="298"/>
    </row>
    <row r="99" spans="1:22" s="199" customFormat="1" ht="15.75">
      <c r="A99" s="238"/>
      <c r="B99" s="239"/>
      <c r="C99" s="240"/>
      <c r="D99" s="232"/>
      <c r="E99" s="239" t="s">
        <v>109</v>
      </c>
      <c r="F99" s="242" t="s">
        <v>110</v>
      </c>
      <c r="G99" s="236">
        <f t="shared" si="81"/>
        <v>686093</v>
      </c>
      <c r="H99" s="237">
        <v>686093</v>
      </c>
      <c r="I99" s="276"/>
      <c r="J99" s="236">
        <f t="shared" si="82"/>
        <v>686093</v>
      </c>
      <c r="K99" s="237">
        <v>686093</v>
      </c>
      <c r="L99" s="277"/>
      <c r="M99" s="278">
        <f aca="true" t="shared" si="117" ref="M99:O99">J99-G99</f>
        <v>0</v>
      </c>
      <c r="N99" s="279">
        <f t="shared" si="117"/>
        <v>0</v>
      </c>
      <c r="O99" s="280">
        <f t="shared" si="117"/>
        <v>0</v>
      </c>
      <c r="P99" s="275">
        <f t="shared" si="84"/>
        <v>0</v>
      </c>
      <c r="Q99" s="230">
        <f t="shared" si="85"/>
        <v>0</v>
      </c>
      <c r="R99" s="272">
        <f t="shared" si="86"/>
        <v>0</v>
      </c>
      <c r="S99" s="236">
        <f t="shared" si="87"/>
        <v>0</v>
      </c>
      <c r="T99" s="237">
        <f t="shared" si="101"/>
        <v>0</v>
      </c>
      <c r="U99" s="276"/>
      <c r="V99" s="298"/>
    </row>
    <row r="100" spans="1:22" s="199" customFormat="1" ht="15.75">
      <c r="A100" s="238"/>
      <c r="B100" s="239"/>
      <c r="C100" s="240"/>
      <c r="D100" s="232"/>
      <c r="E100" s="239" t="s">
        <v>97</v>
      </c>
      <c r="F100" s="242" t="s">
        <v>111</v>
      </c>
      <c r="G100" s="236">
        <f t="shared" si="81"/>
        <v>3445400</v>
      </c>
      <c r="H100" s="237">
        <v>3445400</v>
      </c>
      <c r="I100" s="276"/>
      <c r="J100" s="236">
        <f t="shared" si="82"/>
        <v>3445400</v>
      </c>
      <c r="K100" s="237">
        <v>3445400</v>
      </c>
      <c r="L100" s="277"/>
      <c r="M100" s="278">
        <f aca="true" t="shared" si="118" ref="M100:O100">J100-G100</f>
        <v>0</v>
      </c>
      <c r="N100" s="279">
        <f t="shared" si="118"/>
        <v>0</v>
      </c>
      <c r="O100" s="280">
        <f t="shared" si="118"/>
        <v>0</v>
      </c>
      <c r="P100" s="275">
        <f t="shared" si="84"/>
        <v>0</v>
      </c>
      <c r="Q100" s="230">
        <f t="shared" si="85"/>
        <v>0</v>
      </c>
      <c r="R100" s="272">
        <f t="shared" si="86"/>
        <v>0</v>
      </c>
      <c r="S100" s="236">
        <f t="shared" si="87"/>
        <v>0</v>
      </c>
      <c r="T100" s="237">
        <f t="shared" si="101"/>
        <v>0</v>
      </c>
      <c r="U100" s="276"/>
      <c r="V100" s="298"/>
    </row>
    <row r="101" spans="1:22" s="199" customFormat="1" ht="15.75">
      <c r="A101" s="238"/>
      <c r="B101" s="239"/>
      <c r="C101" s="240"/>
      <c r="D101" s="232"/>
      <c r="E101" s="239" t="s">
        <v>112</v>
      </c>
      <c r="F101" s="242" t="s">
        <v>113</v>
      </c>
      <c r="G101" s="236">
        <f t="shared" si="81"/>
        <v>0</v>
      </c>
      <c r="H101" s="237"/>
      <c r="I101" s="276"/>
      <c r="J101" s="236">
        <f t="shared" si="82"/>
        <v>0</v>
      </c>
      <c r="K101" s="237"/>
      <c r="L101" s="277"/>
      <c r="M101" s="278">
        <f aca="true" t="shared" si="119" ref="M101:O101">J101-G101</f>
        <v>0</v>
      </c>
      <c r="N101" s="279">
        <f t="shared" si="119"/>
        <v>0</v>
      </c>
      <c r="O101" s="280">
        <f t="shared" si="119"/>
        <v>0</v>
      </c>
      <c r="P101" s="275">
        <f t="shared" si="84"/>
        <v>0</v>
      </c>
      <c r="Q101" s="230">
        <f t="shared" si="85"/>
        <v>0</v>
      </c>
      <c r="R101" s="272">
        <f t="shared" si="86"/>
        <v>0</v>
      </c>
      <c r="S101" s="236">
        <f t="shared" si="87"/>
        <v>0</v>
      </c>
      <c r="T101" s="237">
        <f t="shared" si="101"/>
        <v>0</v>
      </c>
      <c r="U101" s="276"/>
      <c r="V101" s="298"/>
    </row>
    <row r="102" spans="1:22" s="199" customFormat="1" ht="15.75">
      <c r="A102" s="238"/>
      <c r="B102" s="239"/>
      <c r="C102" s="240"/>
      <c r="D102" s="232"/>
      <c r="E102" s="239" t="s">
        <v>84</v>
      </c>
      <c r="F102" s="242" t="s">
        <v>114</v>
      </c>
      <c r="G102" s="236">
        <f t="shared" si="81"/>
        <v>0</v>
      </c>
      <c r="H102" s="237"/>
      <c r="I102" s="276"/>
      <c r="J102" s="236">
        <f t="shared" si="82"/>
        <v>0</v>
      </c>
      <c r="K102" s="237"/>
      <c r="L102" s="277"/>
      <c r="M102" s="278">
        <f aca="true" t="shared" si="120" ref="M102:O102">J102-G102</f>
        <v>0</v>
      </c>
      <c r="N102" s="279">
        <f t="shared" si="120"/>
        <v>0</v>
      </c>
      <c r="O102" s="280">
        <f t="shared" si="120"/>
        <v>0</v>
      </c>
      <c r="P102" s="275">
        <f t="shared" si="84"/>
        <v>0</v>
      </c>
      <c r="Q102" s="230">
        <f t="shared" si="85"/>
        <v>0</v>
      </c>
      <c r="R102" s="272">
        <f t="shared" si="86"/>
        <v>0</v>
      </c>
      <c r="S102" s="236">
        <f t="shared" si="87"/>
        <v>0</v>
      </c>
      <c r="T102" s="237">
        <f t="shared" si="101"/>
        <v>0</v>
      </c>
      <c r="U102" s="276"/>
      <c r="V102" s="298"/>
    </row>
    <row r="103" spans="1:22" s="199" customFormat="1" ht="15.75">
      <c r="A103" s="238"/>
      <c r="B103" s="239"/>
      <c r="C103" s="240"/>
      <c r="D103" s="232"/>
      <c r="E103" s="239" t="s">
        <v>86</v>
      </c>
      <c r="F103" s="242" t="s">
        <v>115</v>
      </c>
      <c r="G103" s="236">
        <f t="shared" si="81"/>
        <v>0</v>
      </c>
      <c r="H103" s="237"/>
      <c r="I103" s="276"/>
      <c r="J103" s="236">
        <f t="shared" si="82"/>
        <v>0</v>
      </c>
      <c r="K103" s="237"/>
      <c r="L103" s="277"/>
      <c r="M103" s="278">
        <f aca="true" t="shared" si="121" ref="M103:O103">J103-G103</f>
        <v>0</v>
      </c>
      <c r="N103" s="279">
        <f t="shared" si="121"/>
        <v>0</v>
      </c>
      <c r="O103" s="280">
        <f t="shared" si="121"/>
        <v>0</v>
      </c>
      <c r="P103" s="275">
        <f t="shared" si="84"/>
        <v>0</v>
      </c>
      <c r="Q103" s="230">
        <f t="shared" si="85"/>
        <v>0</v>
      </c>
      <c r="R103" s="272">
        <f t="shared" si="86"/>
        <v>0</v>
      </c>
      <c r="S103" s="236">
        <f t="shared" si="87"/>
        <v>0</v>
      </c>
      <c r="T103" s="237">
        <f t="shared" si="101"/>
        <v>0</v>
      </c>
      <c r="U103" s="276"/>
      <c r="V103" s="298"/>
    </row>
    <row r="104" spans="1:22" s="199" customFormat="1" ht="15.75">
      <c r="A104" s="238"/>
      <c r="B104" s="239"/>
      <c r="C104" s="240"/>
      <c r="D104" s="232"/>
      <c r="E104" s="239">
        <v>11</v>
      </c>
      <c r="F104" s="242" t="s">
        <v>116</v>
      </c>
      <c r="G104" s="236">
        <f t="shared" si="81"/>
        <v>0</v>
      </c>
      <c r="H104" s="237"/>
      <c r="I104" s="281"/>
      <c r="J104" s="236">
        <f t="shared" si="82"/>
        <v>0</v>
      </c>
      <c r="K104" s="237"/>
      <c r="L104" s="282"/>
      <c r="M104" s="278">
        <f aca="true" t="shared" si="122" ref="M104:O104">J104-G104</f>
        <v>0</v>
      </c>
      <c r="N104" s="279">
        <f t="shared" si="122"/>
        <v>0</v>
      </c>
      <c r="O104" s="280">
        <f t="shared" si="122"/>
        <v>0</v>
      </c>
      <c r="P104" s="275">
        <f aca="true" t="shared" si="123" ref="P104:P145">M104-S104</f>
        <v>0</v>
      </c>
      <c r="Q104" s="230">
        <f aca="true" t="shared" si="124" ref="Q104:Q145">N104-T104</f>
        <v>0</v>
      </c>
      <c r="R104" s="272">
        <f aca="true" t="shared" si="125" ref="R104:R145">O104-U104</f>
        <v>0</v>
      </c>
      <c r="S104" s="236">
        <f t="shared" si="87"/>
        <v>0</v>
      </c>
      <c r="T104" s="237">
        <f t="shared" si="101"/>
        <v>0</v>
      </c>
      <c r="U104" s="281"/>
      <c r="V104" s="298"/>
    </row>
    <row r="105" spans="1:22" s="199" customFormat="1" ht="27">
      <c r="A105" s="238"/>
      <c r="B105" s="239"/>
      <c r="C105" s="240"/>
      <c r="D105" s="232"/>
      <c r="E105" s="239">
        <v>12</v>
      </c>
      <c r="F105" s="242" t="s">
        <v>144</v>
      </c>
      <c r="G105" s="236">
        <f t="shared" si="81"/>
        <v>0</v>
      </c>
      <c r="H105" s="237"/>
      <c r="I105" s="276"/>
      <c r="J105" s="236">
        <f t="shared" si="82"/>
        <v>0</v>
      </c>
      <c r="K105" s="237"/>
      <c r="L105" s="277"/>
      <c r="M105" s="278">
        <f aca="true" t="shared" si="126" ref="M105:O105">J105-G105</f>
        <v>0</v>
      </c>
      <c r="N105" s="279">
        <f t="shared" si="126"/>
        <v>0</v>
      </c>
      <c r="O105" s="280">
        <f t="shared" si="126"/>
        <v>0</v>
      </c>
      <c r="P105" s="275">
        <f t="shared" si="123"/>
        <v>0</v>
      </c>
      <c r="Q105" s="230">
        <f t="shared" si="124"/>
        <v>0</v>
      </c>
      <c r="R105" s="272">
        <f t="shared" si="125"/>
        <v>0</v>
      </c>
      <c r="S105" s="236">
        <f t="shared" si="87"/>
        <v>0</v>
      </c>
      <c r="T105" s="237">
        <f t="shared" si="101"/>
        <v>0</v>
      </c>
      <c r="U105" s="276"/>
      <c r="V105" s="298"/>
    </row>
    <row r="106" spans="1:22" s="199" customFormat="1" ht="15.75">
      <c r="A106" s="238"/>
      <c r="B106" s="239"/>
      <c r="C106" s="240"/>
      <c r="D106" s="232"/>
      <c r="E106" s="239">
        <v>13</v>
      </c>
      <c r="F106" s="242" t="s">
        <v>147</v>
      </c>
      <c r="G106" s="236">
        <f t="shared" si="81"/>
        <v>1657234</v>
      </c>
      <c r="H106" s="237">
        <v>1657234</v>
      </c>
      <c r="I106" s="276"/>
      <c r="J106" s="236">
        <f t="shared" si="82"/>
        <v>1657234</v>
      </c>
      <c r="K106" s="237">
        <v>1657234</v>
      </c>
      <c r="L106" s="277"/>
      <c r="M106" s="278">
        <f aca="true" t="shared" si="127" ref="M106:O106">J106-G106</f>
        <v>0</v>
      </c>
      <c r="N106" s="279">
        <f t="shared" si="127"/>
        <v>0</v>
      </c>
      <c r="O106" s="280">
        <f t="shared" si="127"/>
        <v>0</v>
      </c>
      <c r="P106" s="275">
        <f t="shared" si="123"/>
        <v>0</v>
      </c>
      <c r="Q106" s="230">
        <f t="shared" si="124"/>
        <v>0</v>
      </c>
      <c r="R106" s="272">
        <f t="shared" si="125"/>
        <v>0</v>
      </c>
      <c r="S106" s="236">
        <f t="shared" si="87"/>
        <v>0</v>
      </c>
      <c r="T106" s="237">
        <f t="shared" si="101"/>
        <v>0</v>
      </c>
      <c r="U106" s="276"/>
      <c r="V106" s="298"/>
    </row>
    <row r="107" spans="1:22" s="199" customFormat="1" ht="15.75">
      <c r="A107" s="238"/>
      <c r="B107" s="239"/>
      <c r="C107" s="240"/>
      <c r="D107" s="232"/>
      <c r="E107" s="239">
        <v>14</v>
      </c>
      <c r="F107" s="242" t="s">
        <v>117</v>
      </c>
      <c r="G107" s="236">
        <f t="shared" si="81"/>
        <v>0</v>
      </c>
      <c r="H107" s="237"/>
      <c r="I107" s="276"/>
      <c r="J107" s="236">
        <f t="shared" si="82"/>
        <v>0</v>
      </c>
      <c r="K107" s="237"/>
      <c r="L107" s="277"/>
      <c r="M107" s="278">
        <f aca="true" t="shared" si="128" ref="M107:O107">J107-G107</f>
        <v>0</v>
      </c>
      <c r="N107" s="279">
        <f t="shared" si="128"/>
        <v>0</v>
      </c>
      <c r="O107" s="280">
        <f t="shared" si="128"/>
        <v>0</v>
      </c>
      <c r="P107" s="275">
        <f t="shared" si="123"/>
        <v>0</v>
      </c>
      <c r="Q107" s="230">
        <f t="shared" si="124"/>
        <v>0</v>
      </c>
      <c r="R107" s="272">
        <f t="shared" si="125"/>
        <v>0</v>
      </c>
      <c r="S107" s="236">
        <f t="shared" si="87"/>
        <v>0</v>
      </c>
      <c r="T107" s="237">
        <f t="shared" si="101"/>
        <v>0</v>
      </c>
      <c r="U107" s="276"/>
      <c r="V107" s="298"/>
    </row>
    <row r="108" spans="1:22" s="199" customFormat="1" ht="15.75">
      <c r="A108" s="238"/>
      <c r="B108" s="239"/>
      <c r="C108" s="240"/>
      <c r="D108" s="232"/>
      <c r="E108" s="239">
        <v>15</v>
      </c>
      <c r="F108" s="242" t="s">
        <v>126</v>
      </c>
      <c r="G108" s="236">
        <f t="shared" si="81"/>
        <v>0</v>
      </c>
      <c r="H108" s="237"/>
      <c r="I108" s="281"/>
      <c r="J108" s="236">
        <f t="shared" si="82"/>
        <v>0</v>
      </c>
      <c r="K108" s="237"/>
      <c r="L108" s="282"/>
      <c r="M108" s="278">
        <f aca="true" t="shared" si="129" ref="M108:O108">J108-G108</f>
        <v>0</v>
      </c>
      <c r="N108" s="279">
        <f t="shared" si="129"/>
        <v>0</v>
      </c>
      <c r="O108" s="280">
        <f t="shared" si="129"/>
        <v>0</v>
      </c>
      <c r="P108" s="275">
        <f t="shared" si="123"/>
        <v>0</v>
      </c>
      <c r="Q108" s="230">
        <f t="shared" si="124"/>
        <v>0</v>
      </c>
      <c r="R108" s="272">
        <f t="shared" si="125"/>
        <v>0</v>
      </c>
      <c r="S108" s="236">
        <f t="shared" si="87"/>
        <v>0</v>
      </c>
      <c r="T108" s="237">
        <f t="shared" si="101"/>
        <v>0</v>
      </c>
      <c r="U108" s="281"/>
      <c r="V108" s="298"/>
    </row>
    <row r="109" spans="1:22" s="199" customFormat="1" ht="15.75">
      <c r="A109" s="238"/>
      <c r="B109" s="239"/>
      <c r="C109" s="240"/>
      <c r="D109" s="232"/>
      <c r="E109" s="239">
        <v>16</v>
      </c>
      <c r="F109" s="242" t="s">
        <v>128</v>
      </c>
      <c r="G109" s="236">
        <f t="shared" si="81"/>
        <v>2138019.76</v>
      </c>
      <c r="H109" s="237">
        <v>0</v>
      </c>
      <c r="I109" s="282">
        <v>2138019.76</v>
      </c>
      <c r="J109" s="236">
        <f t="shared" si="82"/>
        <v>9537360.39</v>
      </c>
      <c r="K109" s="237">
        <v>0</v>
      </c>
      <c r="L109" s="282">
        <f>9222719.76+314640.63</f>
        <v>9537360.39</v>
      </c>
      <c r="M109" s="278">
        <f aca="true" t="shared" si="130" ref="M109:O109">J109-G109</f>
        <v>7399340.630000001</v>
      </c>
      <c r="N109" s="279">
        <f t="shared" si="130"/>
        <v>0</v>
      </c>
      <c r="O109" s="280">
        <f t="shared" si="130"/>
        <v>7399340.630000001</v>
      </c>
      <c r="P109" s="275">
        <f t="shared" si="123"/>
        <v>7399340.630000001</v>
      </c>
      <c r="Q109" s="230">
        <f t="shared" si="124"/>
        <v>0</v>
      </c>
      <c r="R109" s="272">
        <f t="shared" si="125"/>
        <v>7399340.630000001</v>
      </c>
      <c r="S109" s="236">
        <f t="shared" si="87"/>
        <v>0</v>
      </c>
      <c r="T109" s="237">
        <f t="shared" si="101"/>
        <v>0</v>
      </c>
      <c r="U109" s="281"/>
      <c r="V109" s="298"/>
    </row>
    <row r="110" spans="1:22" s="199" customFormat="1" ht="15.75">
      <c r="A110" s="238"/>
      <c r="B110" s="239"/>
      <c r="C110" s="240"/>
      <c r="D110" s="232"/>
      <c r="E110" s="239">
        <v>17</v>
      </c>
      <c r="F110" s="242" t="s">
        <v>142</v>
      </c>
      <c r="G110" s="236">
        <f t="shared" si="81"/>
        <v>0</v>
      </c>
      <c r="H110" s="237"/>
      <c r="I110" s="276"/>
      <c r="J110" s="236">
        <f t="shared" si="82"/>
        <v>0</v>
      </c>
      <c r="K110" s="237"/>
      <c r="L110" s="277"/>
      <c r="M110" s="278">
        <f aca="true" t="shared" si="131" ref="M110:O110">J110-G110</f>
        <v>0</v>
      </c>
      <c r="N110" s="279">
        <f t="shared" si="131"/>
        <v>0</v>
      </c>
      <c r="O110" s="280">
        <f t="shared" si="131"/>
        <v>0</v>
      </c>
      <c r="P110" s="275">
        <f t="shared" si="123"/>
        <v>0</v>
      </c>
      <c r="Q110" s="230">
        <f t="shared" si="124"/>
        <v>0</v>
      </c>
      <c r="R110" s="272">
        <f t="shared" si="125"/>
        <v>0</v>
      </c>
      <c r="S110" s="236">
        <f t="shared" si="87"/>
        <v>0</v>
      </c>
      <c r="T110" s="237">
        <f t="shared" si="101"/>
        <v>0</v>
      </c>
      <c r="U110" s="276"/>
      <c r="V110" s="298"/>
    </row>
    <row r="111" spans="1:22" s="199" customFormat="1" ht="15.75">
      <c r="A111" s="238"/>
      <c r="B111" s="239"/>
      <c r="C111" s="240"/>
      <c r="D111" s="232"/>
      <c r="E111" s="239">
        <v>18</v>
      </c>
      <c r="F111" s="242" t="s">
        <v>132</v>
      </c>
      <c r="G111" s="236">
        <f t="shared" si="81"/>
        <v>0</v>
      </c>
      <c r="H111" s="237"/>
      <c r="I111" s="276"/>
      <c r="J111" s="236">
        <f t="shared" si="82"/>
        <v>771400</v>
      </c>
      <c r="K111" s="237"/>
      <c r="L111" s="277">
        <v>771400</v>
      </c>
      <c r="M111" s="278">
        <f aca="true" t="shared" si="132" ref="M111:O111">J111-G111</f>
        <v>771400</v>
      </c>
      <c r="N111" s="279">
        <f t="shared" si="132"/>
        <v>0</v>
      </c>
      <c r="O111" s="280">
        <f t="shared" si="132"/>
        <v>771400</v>
      </c>
      <c r="P111" s="275">
        <f t="shared" si="123"/>
        <v>771400</v>
      </c>
      <c r="Q111" s="230">
        <f t="shared" si="124"/>
        <v>0</v>
      </c>
      <c r="R111" s="272">
        <f t="shared" si="125"/>
        <v>771400</v>
      </c>
      <c r="S111" s="236">
        <f t="shared" si="87"/>
        <v>0</v>
      </c>
      <c r="T111" s="237">
        <f t="shared" si="101"/>
        <v>0</v>
      </c>
      <c r="U111" s="276"/>
      <c r="V111" s="298"/>
    </row>
    <row r="112" spans="1:22" s="199" customFormat="1" ht="15.75">
      <c r="A112" s="238"/>
      <c r="B112" s="239"/>
      <c r="C112" s="240"/>
      <c r="D112" s="232"/>
      <c r="E112" s="239">
        <v>24</v>
      </c>
      <c r="F112" s="242" t="s">
        <v>134</v>
      </c>
      <c r="G112" s="236">
        <f t="shared" si="81"/>
        <v>0</v>
      </c>
      <c r="H112" s="237"/>
      <c r="I112" s="276"/>
      <c r="J112" s="236">
        <f t="shared" si="82"/>
        <v>0</v>
      </c>
      <c r="K112" s="237"/>
      <c r="L112" s="277"/>
      <c r="M112" s="278">
        <f aca="true" t="shared" si="133" ref="M112:O112">J112-G112</f>
        <v>0</v>
      </c>
      <c r="N112" s="279">
        <f t="shared" si="133"/>
        <v>0</v>
      </c>
      <c r="O112" s="280">
        <f t="shared" si="133"/>
        <v>0</v>
      </c>
      <c r="P112" s="275">
        <f t="shared" si="123"/>
        <v>0</v>
      </c>
      <c r="Q112" s="230">
        <f t="shared" si="124"/>
        <v>0</v>
      </c>
      <c r="R112" s="272">
        <f t="shared" si="125"/>
        <v>0</v>
      </c>
      <c r="S112" s="236">
        <f t="shared" si="87"/>
        <v>0</v>
      </c>
      <c r="T112" s="237">
        <f t="shared" si="101"/>
        <v>0</v>
      </c>
      <c r="U112" s="276"/>
      <c r="V112" s="298"/>
    </row>
    <row r="113" spans="1:22" s="199" customFormat="1" ht="15.75">
      <c r="A113" s="238"/>
      <c r="B113" s="239"/>
      <c r="C113" s="240"/>
      <c r="D113" s="232"/>
      <c r="E113" s="239">
        <v>25</v>
      </c>
      <c r="F113" s="301" t="s">
        <v>136</v>
      </c>
      <c r="G113" s="236">
        <f t="shared" si="81"/>
        <v>0</v>
      </c>
      <c r="H113" s="250"/>
      <c r="I113" s="304"/>
      <c r="J113" s="236">
        <f t="shared" si="82"/>
        <v>0</v>
      </c>
      <c r="K113" s="250"/>
      <c r="L113" s="282"/>
      <c r="M113" s="278">
        <f aca="true" t="shared" si="134" ref="M113:O113">J113-G113</f>
        <v>0</v>
      </c>
      <c r="N113" s="279">
        <f t="shared" si="134"/>
        <v>0</v>
      </c>
      <c r="O113" s="280">
        <f t="shared" si="134"/>
        <v>0</v>
      </c>
      <c r="P113" s="275">
        <f t="shared" si="123"/>
        <v>0</v>
      </c>
      <c r="Q113" s="230">
        <f t="shared" si="124"/>
        <v>0</v>
      </c>
      <c r="R113" s="272">
        <f t="shared" si="125"/>
        <v>0</v>
      </c>
      <c r="S113" s="236">
        <f t="shared" si="87"/>
        <v>0</v>
      </c>
      <c r="T113" s="237">
        <f t="shared" si="101"/>
        <v>0</v>
      </c>
      <c r="U113" s="304"/>
      <c r="V113" s="305"/>
    </row>
    <row r="114" spans="1:22" s="199" customFormat="1" ht="15.75">
      <c r="A114" s="238"/>
      <c r="B114" s="239"/>
      <c r="C114" s="240"/>
      <c r="D114" s="232"/>
      <c r="E114" s="239">
        <v>26</v>
      </c>
      <c r="F114" s="301" t="s">
        <v>140</v>
      </c>
      <c r="G114" s="236">
        <f t="shared" si="81"/>
        <v>0</v>
      </c>
      <c r="H114" s="250"/>
      <c r="I114" s="304"/>
      <c r="J114" s="236">
        <f t="shared" si="82"/>
        <v>270000</v>
      </c>
      <c r="K114" s="250"/>
      <c r="L114" s="282">
        <v>270000</v>
      </c>
      <c r="M114" s="278">
        <f aca="true" t="shared" si="135" ref="M114:O114">J114-G114</f>
        <v>270000</v>
      </c>
      <c r="N114" s="279">
        <f t="shared" si="135"/>
        <v>0</v>
      </c>
      <c r="O114" s="280">
        <f t="shared" si="135"/>
        <v>270000</v>
      </c>
      <c r="P114" s="275">
        <f t="shared" si="123"/>
        <v>270000</v>
      </c>
      <c r="Q114" s="230">
        <f t="shared" si="124"/>
        <v>0</v>
      </c>
      <c r="R114" s="272">
        <f t="shared" si="125"/>
        <v>270000</v>
      </c>
      <c r="S114" s="236">
        <f t="shared" si="87"/>
        <v>0</v>
      </c>
      <c r="T114" s="237">
        <f t="shared" si="101"/>
        <v>0</v>
      </c>
      <c r="U114" s="304"/>
      <c r="V114" s="305"/>
    </row>
    <row r="115" spans="1:22" s="199" customFormat="1" ht="15.75">
      <c r="A115" s="238"/>
      <c r="B115" s="239"/>
      <c r="C115" s="240"/>
      <c r="D115" s="232"/>
      <c r="E115" s="239">
        <v>27</v>
      </c>
      <c r="F115" s="301" t="s">
        <v>137</v>
      </c>
      <c r="G115" s="236">
        <f t="shared" si="81"/>
        <v>3722298</v>
      </c>
      <c r="H115" s="250">
        <v>3722298</v>
      </c>
      <c r="I115" s="304"/>
      <c r="J115" s="236">
        <f t="shared" si="82"/>
        <v>4632298</v>
      </c>
      <c r="K115" s="250">
        <v>3722298</v>
      </c>
      <c r="L115" s="282">
        <f>880000+30000</f>
        <v>910000</v>
      </c>
      <c r="M115" s="278">
        <f aca="true" t="shared" si="136" ref="M115:O115">J115-G115</f>
        <v>910000</v>
      </c>
      <c r="N115" s="279">
        <f t="shared" si="136"/>
        <v>0</v>
      </c>
      <c r="O115" s="280">
        <f t="shared" si="136"/>
        <v>910000</v>
      </c>
      <c r="P115" s="275">
        <f t="shared" si="123"/>
        <v>910000</v>
      </c>
      <c r="Q115" s="230">
        <f t="shared" si="124"/>
        <v>0</v>
      </c>
      <c r="R115" s="272">
        <f t="shared" si="125"/>
        <v>910000</v>
      </c>
      <c r="S115" s="236">
        <f t="shared" si="87"/>
        <v>0</v>
      </c>
      <c r="T115" s="237">
        <f aca="true" t="shared" si="137" ref="T115:T145">N115</f>
        <v>0</v>
      </c>
      <c r="U115" s="304"/>
      <c r="V115" s="305"/>
    </row>
    <row r="116" spans="1:22" s="199" customFormat="1" ht="15.75">
      <c r="A116" s="238"/>
      <c r="B116" s="239"/>
      <c r="C116" s="240"/>
      <c r="D116" s="232"/>
      <c r="E116" s="239">
        <v>28</v>
      </c>
      <c r="F116" s="301" t="s">
        <v>119</v>
      </c>
      <c r="G116" s="236">
        <f t="shared" si="81"/>
        <v>0</v>
      </c>
      <c r="H116" s="250"/>
      <c r="I116" s="304"/>
      <c r="J116" s="236">
        <f t="shared" si="82"/>
        <v>0</v>
      </c>
      <c r="K116" s="250"/>
      <c r="L116" s="282"/>
      <c r="M116" s="278">
        <f aca="true" t="shared" si="138" ref="M116:O116">J116-G116</f>
        <v>0</v>
      </c>
      <c r="N116" s="279">
        <f t="shared" si="138"/>
        <v>0</v>
      </c>
      <c r="O116" s="280">
        <f t="shared" si="138"/>
        <v>0</v>
      </c>
      <c r="P116" s="275">
        <f t="shared" si="123"/>
        <v>0</v>
      </c>
      <c r="Q116" s="230">
        <f t="shared" si="124"/>
        <v>0</v>
      </c>
      <c r="R116" s="272">
        <f t="shared" si="125"/>
        <v>0</v>
      </c>
      <c r="S116" s="236">
        <f t="shared" si="87"/>
        <v>0</v>
      </c>
      <c r="T116" s="237">
        <f t="shared" si="137"/>
        <v>0</v>
      </c>
      <c r="U116" s="304"/>
      <c r="V116" s="305"/>
    </row>
    <row r="117" spans="1:22" s="199" customFormat="1" ht="15.75">
      <c r="A117" s="238"/>
      <c r="B117" s="239"/>
      <c r="C117" s="240"/>
      <c r="D117" s="232"/>
      <c r="E117" s="239">
        <v>29</v>
      </c>
      <c r="F117" s="301" t="s">
        <v>121</v>
      </c>
      <c r="G117" s="236">
        <f t="shared" si="81"/>
        <v>0</v>
      </c>
      <c r="H117" s="250"/>
      <c r="I117" s="304"/>
      <c r="J117" s="236">
        <f t="shared" si="82"/>
        <v>0</v>
      </c>
      <c r="K117" s="250"/>
      <c r="L117" s="282"/>
      <c r="M117" s="278">
        <f aca="true" t="shared" si="139" ref="M117:O117">J117-G117</f>
        <v>0</v>
      </c>
      <c r="N117" s="279">
        <f t="shared" si="139"/>
        <v>0</v>
      </c>
      <c r="O117" s="280">
        <f t="shared" si="139"/>
        <v>0</v>
      </c>
      <c r="P117" s="275">
        <f t="shared" si="123"/>
        <v>0</v>
      </c>
      <c r="Q117" s="230">
        <f t="shared" si="124"/>
        <v>0</v>
      </c>
      <c r="R117" s="272">
        <f t="shared" si="125"/>
        <v>0</v>
      </c>
      <c r="S117" s="236">
        <f t="shared" si="87"/>
        <v>0</v>
      </c>
      <c r="T117" s="237">
        <f t="shared" si="137"/>
        <v>0</v>
      </c>
      <c r="U117" s="304"/>
      <c r="V117" s="305"/>
    </row>
    <row r="118" spans="1:22" s="199" customFormat="1" ht="27">
      <c r="A118" s="238"/>
      <c r="B118" s="239"/>
      <c r="C118" s="240"/>
      <c r="D118" s="232"/>
      <c r="E118" s="239">
        <v>31</v>
      </c>
      <c r="F118" s="301" t="s">
        <v>145</v>
      </c>
      <c r="G118" s="236">
        <f t="shared" si="81"/>
        <v>0</v>
      </c>
      <c r="H118" s="250"/>
      <c r="I118" s="304"/>
      <c r="J118" s="236">
        <f t="shared" si="82"/>
        <v>0</v>
      </c>
      <c r="K118" s="250"/>
      <c r="L118" s="282"/>
      <c r="M118" s="278">
        <f aca="true" t="shared" si="140" ref="M118:O118">J118-G118</f>
        <v>0</v>
      </c>
      <c r="N118" s="279">
        <f t="shared" si="140"/>
        <v>0</v>
      </c>
      <c r="O118" s="280">
        <f t="shared" si="140"/>
        <v>0</v>
      </c>
      <c r="P118" s="275">
        <f t="shared" si="123"/>
        <v>0</v>
      </c>
      <c r="Q118" s="230">
        <f t="shared" si="124"/>
        <v>0</v>
      </c>
      <c r="R118" s="272">
        <f t="shared" si="125"/>
        <v>0</v>
      </c>
      <c r="S118" s="236">
        <f t="shared" si="87"/>
        <v>0</v>
      </c>
      <c r="T118" s="237">
        <f t="shared" si="137"/>
        <v>0</v>
      </c>
      <c r="U118" s="304"/>
      <c r="V118" s="299"/>
    </row>
    <row r="119" spans="1:22" s="199" customFormat="1" ht="15.75">
      <c r="A119" s="238"/>
      <c r="B119" s="239"/>
      <c r="C119" s="240"/>
      <c r="D119" s="232"/>
      <c r="E119" s="239">
        <v>39</v>
      </c>
      <c r="F119" s="301" t="s">
        <v>123</v>
      </c>
      <c r="G119" s="236">
        <f t="shared" si="81"/>
        <v>148975</v>
      </c>
      <c r="H119" s="250">
        <v>148975</v>
      </c>
      <c r="I119" s="304"/>
      <c r="J119" s="236">
        <f t="shared" si="82"/>
        <v>148975</v>
      </c>
      <c r="K119" s="250">
        <v>148975</v>
      </c>
      <c r="L119" s="282"/>
      <c r="M119" s="278">
        <f aca="true" t="shared" si="141" ref="M119:O119">J119-G119</f>
        <v>0</v>
      </c>
      <c r="N119" s="279">
        <f t="shared" si="141"/>
        <v>0</v>
      </c>
      <c r="O119" s="280">
        <f t="shared" si="141"/>
        <v>0</v>
      </c>
      <c r="P119" s="275">
        <f t="shared" si="123"/>
        <v>0</v>
      </c>
      <c r="Q119" s="230">
        <f t="shared" si="124"/>
        <v>0</v>
      </c>
      <c r="R119" s="272">
        <f t="shared" si="125"/>
        <v>0</v>
      </c>
      <c r="S119" s="236">
        <f t="shared" si="87"/>
        <v>0</v>
      </c>
      <c r="T119" s="237">
        <f t="shared" si="137"/>
        <v>0</v>
      </c>
      <c r="U119" s="304"/>
      <c r="V119" s="305"/>
    </row>
    <row r="120" spans="1:22" s="199" customFormat="1" ht="15.75">
      <c r="A120" s="238"/>
      <c r="B120" s="239"/>
      <c r="C120" s="240"/>
      <c r="D120" s="232"/>
      <c r="E120" s="239">
        <v>40</v>
      </c>
      <c r="F120" s="301" t="s">
        <v>125</v>
      </c>
      <c r="G120" s="236">
        <f t="shared" si="81"/>
        <v>0</v>
      </c>
      <c r="H120" s="250"/>
      <c r="I120" s="304"/>
      <c r="J120" s="236">
        <f t="shared" si="82"/>
        <v>0</v>
      </c>
      <c r="K120" s="250"/>
      <c r="L120" s="282"/>
      <c r="M120" s="278">
        <f aca="true" t="shared" si="142" ref="M120:O120">J120-G120</f>
        <v>0</v>
      </c>
      <c r="N120" s="279">
        <f t="shared" si="142"/>
        <v>0</v>
      </c>
      <c r="O120" s="280">
        <f t="shared" si="142"/>
        <v>0</v>
      </c>
      <c r="P120" s="275">
        <f t="shared" si="123"/>
        <v>0</v>
      </c>
      <c r="Q120" s="230">
        <f t="shared" si="124"/>
        <v>0</v>
      </c>
      <c r="R120" s="272">
        <f t="shared" si="125"/>
        <v>0</v>
      </c>
      <c r="S120" s="236">
        <f t="shared" si="87"/>
        <v>0</v>
      </c>
      <c r="T120" s="237">
        <f t="shared" si="137"/>
        <v>0</v>
      </c>
      <c r="U120" s="304"/>
      <c r="V120" s="305"/>
    </row>
    <row r="121" spans="1:22" s="199" customFormat="1" ht="27">
      <c r="A121" s="238"/>
      <c r="B121" s="239"/>
      <c r="C121" s="240"/>
      <c r="D121" s="232"/>
      <c r="E121" s="239">
        <v>99</v>
      </c>
      <c r="F121" s="301" t="s">
        <v>148</v>
      </c>
      <c r="G121" s="236">
        <f t="shared" si="81"/>
        <v>0</v>
      </c>
      <c r="H121" s="250"/>
      <c r="I121" s="304"/>
      <c r="J121" s="236">
        <f t="shared" si="82"/>
        <v>18890348.68</v>
      </c>
      <c r="K121" s="250"/>
      <c r="L121" s="282">
        <f>100000+18790348.68</f>
        <v>18890348.68</v>
      </c>
      <c r="M121" s="278">
        <f aca="true" t="shared" si="143" ref="M121:O121">J121-G121</f>
        <v>18890348.68</v>
      </c>
      <c r="N121" s="279">
        <f t="shared" si="143"/>
        <v>0</v>
      </c>
      <c r="O121" s="280">
        <f t="shared" si="143"/>
        <v>18890348.68</v>
      </c>
      <c r="P121" s="275">
        <f t="shared" si="123"/>
        <v>18890348.68</v>
      </c>
      <c r="Q121" s="230">
        <f t="shared" si="124"/>
        <v>0</v>
      </c>
      <c r="R121" s="272">
        <f t="shared" si="125"/>
        <v>18890348.68</v>
      </c>
      <c r="S121" s="236">
        <f t="shared" si="87"/>
        <v>0</v>
      </c>
      <c r="T121" s="237">
        <f t="shared" si="137"/>
        <v>0</v>
      </c>
      <c r="U121" s="304"/>
      <c r="V121" s="305"/>
    </row>
    <row r="122" spans="1:22" s="199" customFormat="1" ht="27">
      <c r="A122" s="238"/>
      <c r="B122" s="239">
        <v>99</v>
      </c>
      <c r="C122" s="240" t="s">
        <v>177</v>
      </c>
      <c r="D122" s="232"/>
      <c r="E122" s="241"/>
      <c r="F122" s="302"/>
      <c r="G122" s="236">
        <f t="shared" si="81"/>
        <v>0</v>
      </c>
      <c r="H122" s="250"/>
      <c r="I122" s="304"/>
      <c r="J122" s="236">
        <f t="shared" si="82"/>
        <v>0</v>
      </c>
      <c r="K122" s="250"/>
      <c r="L122" s="282"/>
      <c r="M122" s="278">
        <f aca="true" t="shared" si="144" ref="M122:O122">J122-G122</f>
        <v>0</v>
      </c>
      <c r="N122" s="279">
        <f t="shared" si="144"/>
        <v>0</v>
      </c>
      <c r="O122" s="280">
        <f t="shared" si="144"/>
        <v>0</v>
      </c>
      <c r="P122" s="275">
        <f t="shared" si="123"/>
        <v>0</v>
      </c>
      <c r="Q122" s="230">
        <f t="shared" si="124"/>
        <v>0</v>
      </c>
      <c r="R122" s="272">
        <f t="shared" si="125"/>
        <v>0</v>
      </c>
      <c r="S122" s="236">
        <f t="shared" si="87"/>
        <v>0</v>
      </c>
      <c r="T122" s="237">
        <f t="shared" si="137"/>
        <v>0</v>
      </c>
      <c r="U122" s="304"/>
      <c r="V122" s="305"/>
    </row>
    <row r="123" spans="1:22" s="199" customFormat="1" ht="27">
      <c r="A123" s="245">
        <v>506</v>
      </c>
      <c r="B123" s="239"/>
      <c r="C123" s="233" t="s">
        <v>178</v>
      </c>
      <c r="D123" s="239"/>
      <c r="E123" s="241"/>
      <c r="F123" s="301"/>
      <c r="G123" s="236">
        <f t="shared" si="81"/>
        <v>0</v>
      </c>
      <c r="H123" s="250">
        <f>SUM(H124:H125)</f>
        <v>0</v>
      </c>
      <c r="I123" s="304">
        <f aca="true" t="shared" si="145" ref="H123:L123">SUM(I124:I125)</f>
        <v>0</v>
      </c>
      <c r="J123" s="236">
        <f t="shared" si="82"/>
        <v>0</v>
      </c>
      <c r="K123" s="250">
        <f t="shared" si="145"/>
        <v>0</v>
      </c>
      <c r="L123" s="282">
        <f t="shared" si="145"/>
        <v>0</v>
      </c>
      <c r="M123" s="278">
        <f aca="true" t="shared" si="146" ref="M123:O123">J123-G123</f>
        <v>0</v>
      </c>
      <c r="N123" s="279">
        <f t="shared" si="146"/>
        <v>0</v>
      </c>
      <c r="O123" s="280">
        <f t="shared" si="146"/>
        <v>0</v>
      </c>
      <c r="P123" s="275">
        <f t="shared" si="123"/>
        <v>0</v>
      </c>
      <c r="Q123" s="230">
        <f t="shared" si="124"/>
        <v>0</v>
      </c>
      <c r="R123" s="272">
        <f t="shared" si="125"/>
        <v>0</v>
      </c>
      <c r="S123" s="236">
        <f t="shared" si="87"/>
        <v>0</v>
      </c>
      <c r="T123" s="237">
        <f t="shared" si="137"/>
        <v>0</v>
      </c>
      <c r="U123" s="304">
        <f>SUM(U124:U125)</f>
        <v>0</v>
      </c>
      <c r="V123" s="305"/>
    </row>
    <row r="124" spans="1:22" s="199" customFormat="1" ht="15.75">
      <c r="A124" s="238"/>
      <c r="B124" s="426" t="s">
        <v>76</v>
      </c>
      <c r="C124" s="240" t="s">
        <v>179</v>
      </c>
      <c r="D124" s="232">
        <v>310</v>
      </c>
      <c r="E124" s="241"/>
      <c r="F124" s="303" t="s">
        <v>180</v>
      </c>
      <c r="G124" s="236">
        <f t="shared" si="81"/>
        <v>0</v>
      </c>
      <c r="H124" s="250"/>
      <c r="I124" s="304"/>
      <c r="J124" s="236">
        <f t="shared" si="82"/>
        <v>0</v>
      </c>
      <c r="K124" s="250"/>
      <c r="L124" s="282"/>
      <c r="M124" s="278">
        <f aca="true" t="shared" si="147" ref="M124:O124">J124-G124</f>
        <v>0</v>
      </c>
      <c r="N124" s="279">
        <f t="shared" si="147"/>
        <v>0</v>
      </c>
      <c r="O124" s="280">
        <f t="shared" si="147"/>
        <v>0</v>
      </c>
      <c r="P124" s="275">
        <f t="shared" si="123"/>
        <v>0</v>
      </c>
      <c r="Q124" s="230">
        <f t="shared" si="124"/>
        <v>0</v>
      </c>
      <c r="R124" s="272">
        <f t="shared" si="125"/>
        <v>0</v>
      </c>
      <c r="S124" s="236">
        <f t="shared" si="87"/>
        <v>0</v>
      </c>
      <c r="T124" s="237">
        <f t="shared" si="137"/>
        <v>0</v>
      </c>
      <c r="U124" s="304"/>
      <c r="V124" s="305"/>
    </row>
    <row r="125" spans="1:22" s="199" customFormat="1" ht="27">
      <c r="A125" s="238"/>
      <c r="B125" s="426" t="s">
        <v>79</v>
      </c>
      <c r="C125" s="240" t="s">
        <v>181</v>
      </c>
      <c r="D125" s="232">
        <v>309</v>
      </c>
      <c r="E125" s="241"/>
      <c r="F125" s="303" t="s">
        <v>171</v>
      </c>
      <c r="G125" s="236">
        <f t="shared" si="81"/>
        <v>0</v>
      </c>
      <c r="H125" s="250"/>
      <c r="I125" s="304"/>
      <c r="J125" s="236">
        <f t="shared" si="82"/>
        <v>0</v>
      </c>
      <c r="K125" s="250"/>
      <c r="L125" s="282"/>
      <c r="M125" s="278">
        <f aca="true" t="shared" si="148" ref="M125:O125">J125-G125</f>
        <v>0</v>
      </c>
      <c r="N125" s="279">
        <f t="shared" si="148"/>
        <v>0</v>
      </c>
      <c r="O125" s="280">
        <f t="shared" si="148"/>
        <v>0</v>
      </c>
      <c r="P125" s="275">
        <f t="shared" si="123"/>
        <v>0</v>
      </c>
      <c r="Q125" s="230">
        <f t="shared" si="124"/>
        <v>0</v>
      </c>
      <c r="R125" s="272">
        <f t="shared" si="125"/>
        <v>0</v>
      </c>
      <c r="S125" s="236">
        <f t="shared" si="87"/>
        <v>0</v>
      </c>
      <c r="T125" s="237">
        <f t="shared" si="137"/>
        <v>0</v>
      </c>
      <c r="U125" s="304"/>
      <c r="V125" s="305"/>
    </row>
    <row r="126" spans="1:22" s="199" customFormat="1" ht="15.75">
      <c r="A126" s="231">
        <v>507</v>
      </c>
      <c r="B126" s="232"/>
      <c r="C126" s="233" t="s">
        <v>182</v>
      </c>
      <c r="D126" s="232">
        <v>312</v>
      </c>
      <c r="E126" s="234"/>
      <c r="F126" s="303" t="s">
        <v>182</v>
      </c>
      <c r="G126" s="236">
        <f t="shared" si="81"/>
        <v>0</v>
      </c>
      <c r="H126" s="250">
        <f>SUM(H127:H129)</f>
        <v>0</v>
      </c>
      <c r="I126" s="304">
        <f aca="true" t="shared" si="149" ref="H126:L126">SUM(I127:I129)</f>
        <v>0</v>
      </c>
      <c r="J126" s="236">
        <f t="shared" si="82"/>
        <v>0</v>
      </c>
      <c r="K126" s="250">
        <f t="shared" si="149"/>
        <v>0</v>
      </c>
      <c r="L126" s="282">
        <f t="shared" si="149"/>
        <v>0</v>
      </c>
      <c r="M126" s="278">
        <f aca="true" t="shared" si="150" ref="M126:O126">J126-G126</f>
        <v>0</v>
      </c>
      <c r="N126" s="279">
        <f t="shared" si="150"/>
        <v>0</v>
      </c>
      <c r="O126" s="280">
        <f t="shared" si="150"/>
        <v>0</v>
      </c>
      <c r="P126" s="275">
        <f t="shared" si="123"/>
        <v>0</v>
      </c>
      <c r="Q126" s="230">
        <f t="shared" si="124"/>
        <v>0</v>
      </c>
      <c r="R126" s="272">
        <f t="shared" si="125"/>
        <v>0</v>
      </c>
      <c r="S126" s="236">
        <f t="shared" si="87"/>
        <v>0</v>
      </c>
      <c r="T126" s="237">
        <f t="shared" si="137"/>
        <v>0</v>
      </c>
      <c r="U126" s="304">
        <f>SUM(U127:U129)</f>
        <v>0</v>
      </c>
      <c r="V126" s="305"/>
    </row>
    <row r="127" spans="1:22" s="199" customFormat="1" ht="15.75">
      <c r="A127" s="231"/>
      <c r="B127" s="239" t="s">
        <v>76</v>
      </c>
      <c r="C127" s="240" t="s">
        <v>183</v>
      </c>
      <c r="D127" s="232"/>
      <c r="E127" s="239" t="s">
        <v>107</v>
      </c>
      <c r="F127" s="301" t="s">
        <v>183</v>
      </c>
      <c r="G127" s="236">
        <f t="shared" si="81"/>
        <v>0</v>
      </c>
      <c r="H127" s="250"/>
      <c r="I127" s="304"/>
      <c r="J127" s="236">
        <f t="shared" si="82"/>
        <v>0</v>
      </c>
      <c r="K127" s="250"/>
      <c r="L127" s="282"/>
      <c r="M127" s="278">
        <f aca="true" t="shared" si="151" ref="M127:O127">J127-G127</f>
        <v>0</v>
      </c>
      <c r="N127" s="279">
        <f t="shared" si="151"/>
        <v>0</v>
      </c>
      <c r="O127" s="280">
        <f t="shared" si="151"/>
        <v>0</v>
      </c>
      <c r="P127" s="275">
        <f t="shared" si="123"/>
        <v>0</v>
      </c>
      <c r="Q127" s="230">
        <f t="shared" si="124"/>
        <v>0</v>
      </c>
      <c r="R127" s="272">
        <f t="shared" si="125"/>
        <v>0</v>
      </c>
      <c r="S127" s="236">
        <f t="shared" si="87"/>
        <v>0</v>
      </c>
      <c r="T127" s="237">
        <f t="shared" si="137"/>
        <v>0</v>
      </c>
      <c r="U127" s="304"/>
      <c r="V127" s="305"/>
    </row>
    <row r="128" spans="1:22" s="199" customFormat="1" ht="15.75">
      <c r="A128" s="231"/>
      <c r="B128" s="239" t="s">
        <v>79</v>
      </c>
      <c r="C128" s="240" t="s">
        <v>184</v>
      </c>
      <c r="D128" s="232"/>
      <c r="E128" s="239" t="s">
        <v>109</v>
      </c>
      <c r="F128" s="301" t="s">
        <v>184</v>
      </c>
      <c r="G128" s="236">
        <f t="shared" si="81"/>
        <v>0</v>
      </c>
      <c r="H128" s="250"/>
      <c r="I128" s="304"/>
      <c r="J128" s="236">
        <f t="shared" si="82"/>
        <v>0</v>
      </c>
      <c r="K128" s="250"/>
      <c r="L128" s="282"/>
      <c r="M128" s="278">
        <f aca="true" t="shared" si="152" ref="M128:O128">J128-G128</f>
        <v>0</v>
      </c>
      <c r="N128" s="279">
        <f t="shared" si="152"/>
        <v>0</v>
      </c>
      <c r="O128" s="280">
        <f t="shared" si="152"/>
        <v>0</v>
      </c>
      <c r="P128" s="275">
        <f t="shared" si="123"/>
        <v>0</v>
      </c>
      <c r="Q128" s="230">
        <f t="shared" si="124"/>
        <v>0</v>
      </c>
      <c r="R128" s="272">
        <f t="shared" si="125"/>
        <v>0</v>
      </c>
      <c r="S128" s="236">
        <f t="shared" si="87"/>
        <v>0</v>
      </c>
      <c r="T128" s="237">
        <f t="shared" si="137"/>
        <v>0</v>
      </c>
      <c r="U128" s="304"/>
      <c r="V128" s="305"/>
    </row>
    <row r="129" spans="1:22" s="199" customFormat="1" ht="15.75">
      <c r="A129" s="231"/>
      <c r="B129" s="239">
        <v>99</v>
      </c>
      <c r="C129" s="240" t="s">
        <v>185</v>
      </c>
      <c r="D129" s="232"/>
      <c r="E129" s="241">
        <v>99</v>
      </c>
      <c r="F129" s="301" t="s">
        <v>185</v>
      </c>
      <c r="G129" s="236">
        <f t="shared" si="81"/>
        <v>0</v>
      </c>
      <c r="H129" s="250"/>
      <c r="I129" s="304"/>
      <c r="J129" s="236">
        <f t="shared" si="82"/>
        <v>0</v>
      </c>
      <c r="K129" s="250"/>
      <c r="L129" s="282"/>
      <c r="M129" s="278">
        <f aca="true" t="shared" si="153" ref="M129:O129">J129-G129</f>
        <v>0</v>
      </c>
      <c r="N129" s="279">
        <f t="shared" si="153"/>
        <v>0</v>
      </c>
      <c r="O129" s="280">
        <f t="shared" si="153"/>
        <v>0</v>
      </c>
      <c r="P129" s="275">
        <f t="shared" si="123"/>
        <v>0</v>
      </c>
      <c r="Q129" s="230">
        <f t="shared" si="124"/>
        <v>0</v>
      </c>
      <c r="R129" s="272">
        <f t="shared" si="125"/>
        <v>0</v>
      </c>
      <c r="S129" s="236">
        <f t="shared" si="87"/>
        <v>0</v>
      </c>
      <c r="T129" s="237">
        <f t="shared" si="137"/>
        <v>0</v>
      </c>
      <c r="U129" s="304"/>
      <c r="V129" s="305"/>
    </row>
    <row r="130" spans="1:22" s="199" customFormat="1" ht="15.75">
      <c r="A130" s="231">
        <v>508</v>
      </c>
      <c r="B130" s="232"/>
      <c r="C130" s="233" t="s">
        <v>186</v>
      </c>
      <c r="D130" s="232"/>
      <c r="E130" s="232"/>
      <c r="F130" s="303"/>
      <c r="G130" s="236">
        <f t="shared" si="81"/>
        <v>0</v>
      </c>
      <c r="H130" s="250">
        <f>SUM(H131:H133)</f>
        <v>0</v>
      </c>
      <c r="I130" s="304">
        <f aca="true" t="shared" si="154" ref="H130:L130">SUM(I131:I133)</f>
        <v>0</v>
      </c>
      <c r="J130" s="236">
        <f t="shared" si="82"/>
        <v>0</v>
      </c>
      <c r="K130" s="250">
        <f t="shared" si="154"/>
        <v>0</v>
      </c>
      <c r="L130" s="282">
        <f t="shared" si="154"/>
        <v>0</v>
      </c>
      <c r="M130" s="278">
        <f aca="true" t="shared" si="155" ref="M130:O130">J130-G130</f>
        <v>0</v>
      </c>
      <c r="N130" s="279">
        <f t="shared" si="155"/>
        <v>0</v>
      </c>
      <c r="O130" s="280">
        <f t="shared" si="155"/>
        <v>0</v>
      </c>
      <c r="P130" s="275">
        <f t="shared" si="123"/>
        <v>0</v>
      </c>
      <c r="Q130" s="230">
        <f t="shared" si="124"/>
        <v>0</v>
      </c>
      <c r="R130" s="272">
        <f t="shared" si="125"/>
        <v>0</v>
      </c>
      <c r="S130" s="236">
        <f t="shared" si="87"/>
        <v>0</v>
      </c>
      <c r="T130" s="237">
        <f t="shared" si="137"/>
        <v>0</v>
      </c>
      <c r="U130" s="304">
        <f>SUM(U131:U133)</f>
        <v>0</v>
      </c>
      <c r="V130" s="305"/>
    </row>
    <row r="131" spans="1:22" s="199" customFormat="1" ht="15.75">
      <c r="A131" s="231"/>
      <c r="B131" s="239" t="s">
        <v>76</v>
      </c>
      <c r="C131" s="240" t="s">
        <v>187</v>
      </c>
      <c r="D131" s="232">
        <v>312</v>
      </c>
      <c r="E131" s="239" t="s">
        <v>76</v>
      </c>
      <c r="F131" s="301" t="s">
        <v>188</v>
      </c>
      <c r="G131" s="236">
        <f t="shared" si="81"/>
        <v>0</v>
      </c>
      <c r="H131" s="250"/>
      <c r="I131" s="304"/>
      <c r="J131" s="236">
        <f t="shared" si="82"/>
        <v>0</v>
      </c>
      <c r="K131" s="250"/>
      <c r="L131" s="282"/>
      <c r="M131" s="278">
        <f aca="true" t="shared" si="156" ref="M131:O131">J131-G131</f>
        <v>0</v>
      </c>
      <c r="N131" s="279">
        <f t="shared" si="156"/>
        <v>0</v>
      </c>
      <c r="O131" s="280">
        <f t="shared" si="156"/>
        <v>0</v>
      </c>
      <c r="P131" s="275">
        <f t="shared" si="123"/>
        <v>0</v>
      </c>
      <c r="Q131" s="230">
        <f t="shared" si="124"/>
        <v>0</v>
      </c>
      <c r="R131" s="272">
        <f t="shared" si="125"/>
        <v>0</v>
      </c>
      <c r="S131" s="236">
        <f t="shared" si="87"/>
        <v>0</v>
      </c>
      <c r="T131" s="237">
        <f t="shared" si="137"/>
        <v>0</v>
      </c>
      <c r="U131" s="304"/>
      <c r="V131" s="305"/>
    </row>
    <row r="132" spans="1:22" s="199" customFormat="1" ht="27">
      <c r="A132" s="231"/>
      <c r="B132" s="239"/>
      <c r="C132" s="240"/>
      <c r="D132" s="232"/>
      <c r="E132" s="241" t="s">
        <v>81</v>
      </c>
      <c r="F132" s="301" t="s">
        <v>189</v>
      </c>
      <c r="G132" s="236">
        <f t="shared" si="81"/>
        <v>0</v>
      </c>
      <c r="H132" s="250"/>
      <c r="I132" s="304"/>
      <c r="J132" s="236">
        <f t="shared" si="82"/>
        <v>0</v>
      </c>
      <c r="K132" s="250"/>
      <c r="L132" s="282"/>
      <c r="M132" s="278">
        <f aca="true" t="shared" si="157" ref="M132:O132">J132-G132</f>
        <v>0</v>
      </c>
      <c r="N132" s="279">
        <f t="shared" si="157"/>
        <v>0</v>
      </c>
      <c r="O132" s="280">
        <f t="shared" si="157"/>
        <v>0</v>
      </c>
      <c r="P132" s="275">
        <f t="shared" si="123"/>
        <v>0</v>
      </c>
      <c r="Q132" s="230">
        <f t="shared" si="124"/>
        <v>0</v>
      </c>
      <c r="R132" s="272">
        <f t="shared" si="125"/>
        <v>0</v>
      </c>
      <c r="S132" s="236">
        <f t="shared" si="87"/>
        <v>0</v>
      </c>
      <c r="T132" s="237">
        <f t="shared" si="137"/>
        <v>0</v>
      </c>
      <c r="U132" s="304"/>
      <c r="V132" s="305"/>
    </row>
    <row r="133" spans="1:22" s="199" customFormat="1" ht="27">
      <c r="A133" s="231"/>
      <c r="B133" s="239" t="s">
        <v>79</v>
      </c>
      <c r="C133" s="240" t="s">
        <v>190</v>
      </c>
      <c r="D133" s="232">
        <v>311</v>
      </c>
      <c r="E133" s="232"/>
      <c r="F133" s="303" t="s">
        <v>191</v>
      </c>
      <c r="G133" s="236">
        <f t="shared" si="81"/>
        <v>0</v>
      </c>
      <c r="H133" s="250"/>
      <c r="I133" s="304"/>
      <c r="J133" s="236">
        <f t="shared" si="82"/>
        <v>0</v>
      </c>
      <c r="K133" s="250"/>
      <c r="L133" s="282"/>
      <c r="M133" s="278">
        <f aca="true" t="shared" si="158" ref="M133:O133">J133-G133</f>
        <v>0</v>
      </c>
      <c r="N133" s="279">
        <f t="shared" si="158"/>
        <v>0</v>
      </c>
      <c r="O133" s="280">
        <f t="shared" si="158"/>
        <v>0</v>
      </c>
      <c r="P133" s="275">
        <f t="shared" si="123"/>
        <v>0</v>
      </c>
      <c r="Q133" s="230">
        <f t="shared" si="124"/>
        <v>0</v>
      </c>
      <c r="R133" s="272">
        <f t="shared" si="125"/>
        <v>0</v>
      </c>
      <c r="S133" s="236">
        <f t="shared" si="87"/>
        <v>0</v>
      </c>
      <c r="T133" s="237">
        <f t="shared" si="137"/>
        <v>0</v>
      </c>
      <c r="U133" s="304"/>
      <c r="V133" s="305"/>
    </row>
    <row r="134" spans="1:22" s="199" customFormat="1" ht="27">
      <c r="A134" s="231">
        <v>509</v>
      </c>
      <c r="B134" s="232"/>
      <c r="C134" s="233" t="s">
        <v>192</v>
      </c>
      <c r="D134" s="232">
        <v>303</v>
      </c>
      <c r="E134" s="234"/>
      <c r="F134" s="303" t="s">
        <v>192</v>
      </c>
      <c r="G134" s="236">
        <f t="shared" si="81"/>
        <v>5851380</v>
      </c>
      <c r="H134" s="250">
        <f>SUM(H135:H145)</f>
        <v>5844660</v>
      </c>
      <c r="I134" s="304">
        <f aca="true" t="shared" si="159" ref="H134:L134">SUM(I135:I145)</f>
        <v>6720</v>
      </c>
      <c r="J134" s="236">
        <f t="shared" si="82"/>
        <v>6347767.76</v>
      </c>
      <c r="K134" s="250">
        <f t="shared" si="159"/>
        <v>6341047.76</v>
      </c>
      <c r="L134" s="282">
        <f t="shared" si="159"/>
        <v>6720</v>
      </c>
      <c r="M134" s="278">
        <f aca="true" t="shared" si="160" ref="M134:O134">J134-G134</f>
        <v>496387.7599999998</v>
      </c>
      <c r="N134" s="279">
        <f t="shared" si="160"/>
        <v>496387.7599999998</v>
      </c>
      <c r="O134" s="280">
        <f t="shared" si="160"/>
        <v>0</v>
      </c>
      <c r="P134" s="275">
        <f t="shared" si="123"/>
        <v>0</v>
      </c>
      <c r="Q134" s="230">
        <f t="shared" si="124"/>
        <v>0</v>
      </c>
      <c r="R134" s="272">
        <f t="shared" si="125"/>
        <v>0</v>
      </c>
      <c r="S134" s="236">
        <f aca="true" t="shared" si="161" ref="Q134:U134">SUM(S135:S145)</f>
        <v>496387.7600000002</v>
      </c>
      <c r="T134" s="237">
        <f>SUM(T135:T143)</f>
        <v>496387.7600000002</v>
      </c>
      <c r="U134" s="304">
        <f t="shared" si="161"/>
        <v>0</v>
      </c>
      <c r="V134" s="305"/>
    </row>
    <row r="135" spans="1:22" s="199" customFormat="1" ht="15.75">
      <c r="A135" s="231"/>
      <c r="B135" s="241" t="s">
        <v>76</v>
      </c>
      <c r="C135" s="240" t="s">
        <v>193</v>
      </c>
      <c r="D135" s="239"/>
      <c r="E135" s="241" t="s">
        <v>107</v>
      </c>
      <c r="F135" s="301" t="s">
        <v>194</v>
      </c>
      <c r="G135" s="236">
        <f t="shared" si="81"/>
        <v>0</v>
      </c>
      <c r="H135" s="250"/>
      <c r="I135" s="304"/>
      <c r="J135" s="236">
        <f t="shared" si="82"/>
        <v>432292.56</v>
      </c>
      <c r="K135" s="250">
        <v>432292.56</v>
      </c>
      <c r="L135" s="282"/>
      <c r="M135" s="278">
        <f aca="true" t="shared" si="162" ref="M135:O135">J135-G135</f>
        <v>432292.56</v>
      </c>
      <c r="N135" s="279">
        <f t="shared" si="162"/>
        <v>432292.56</v>
      </c>
      <c r="O135" s="280">
        <f t="shared" si="162"/>
        <v>0</v>
      </c>
      <c r="P135" s="275">
        <f t="shared" si="123"/>
        <v>0</v>
      </c>
      <c r="Q135" s="230">
        <f t="shared" si="124"/>
        <v>0</v>
      </c>
      <c r="R135" s="272">
        <f t="shared" si="125"/>
        <v>0</v>
      </c>
      <c r="S135" s="236">
        <f t="shared" si="87"/>
        <v>432292.56</v>
      </c>
      <c r="T135" s="237">
        <f>K135</f>
        <v>432292.56</v>
      </c>
      <c r="U135" s="304"/>
      <c r="V135" s="305"/>
    </row>
    <row r="136" spans="1:22" s="199" customFormat="1" ht="15.75">
      <c r="A136" s="231"/>
      <c r="B136" s="241"/>
      <c r="C136" s="240"/>
      <c r="D136" s="239"/>
      <c r="E136" s="241" t="s">
        <v>109</v>
      </c>
      <c r="F136" s="301" t="s">
        <v>195</v>
      </c>
      <c r="G136" s="236">
        <f aca="true" t="shared" si="163" ref="G136:G160">H136+I136</f>
        <v>6720</v>
      </c>
      <c r="H136" s="250"/>
      <c r="I136" s="304">
        <v>6720</v>
      </c>
      <c r="J136" s="236">
        <f aca="true" t="shared" si="164" ref="J136:J153">K136+L136</f>
        <v>32588</v>
      </c>
      <c r="K136" s="250">
        <v>25868</v>
      </c>
      <c r="L136" s="282">
        <v>6720</v>
      </c>
      <c r="M136" s="278">
        <f aca="true" t="shared" si="165" ref="M136:O136">J136-G136</f>
        <v>25868</v>
      </c>
      <c r="N136" s="279">
        <f t="shared" si="165"/>
        <v>25868</v>
      </c>
      <c r="O136" s="280">
        <f t="shared" si="165"/>
        <v>0</v>
      </c>
      <c r="P136" s="275">
        <f t="shared" si="123"/>
        <v>0</v>
      </c>
      <c r="Q136" s="230">
        <f t="shared" si="124"/>
        <v>0</v>
      </c>
      <c r="R136" s="272">
        <f t="shared" si="125"/>
        <v>0</v>
      </c>
      <c r="S136" s="236">
        <f aca="true" t="shared" si="166" ref="S136:S153">T136+U136</f>
        <v>25868</v>
      </c>
      <c r="T136" s="237">
        <f>K136</f>
        <v>25868</v>
      </c>
      <c r="U136" s="304"/>
      <c r="V136" s="305"/>
    </row>
    <row r="137" spans="1:22" s="199" customFormat="1" ht="15.75">
      <c r="A137" s="231"/>
      <c r="B137" s="241"/>
      <c r="C137" s="240"/>
      <c r="D137" s="239"/>
      <c r="E137" s="241" t="s">
        <v>97</v>
      </c>
      <c r="F137" s="301" t="s">
        <v>196</v>
      </c>
      <c r="G137" s="236">
        <f t="shared" si="163"/>
        <v>0</v>
      </c>
      <c r="H137" s="250"/>
      <c r="I137" s="304"/>
      <c r="J137" s="236">
        <f t="shared" si="164"/>
        <v>0</v>
      </c>
      <c r="K137" s="250"/>
      <c r="L137" s="282"/>
      <c r="M137" s="278">
        <f aca="true" t="shared" si="167" ref="M137:O137">J137-G137</f>
        <v>0</v>
      </c>
      <c r="N137" s="279">
        <f t="shared" si="167"/>
        <v>0</v>
      </c>
      <c r="O137" s="280">
        <f t="shared" si="167"/>
        <v>0</v>
      </c>
      <c r="P137" s="275">
        <f t="shared" si="123"/>
        <v>0</v>
      </c>
      <c r="Q137" s="230">
        <f t="shared" si="124"/>
        <v>0</v>
      </c>
      <c r="R137" s="272">
        <f t="shared" si="125"/>
        <v>0</v>
      </c>
      <c r="S137" s="236">
        <f t="shared" si="166"/>
        <v>0</v>
      </c>
      <c r="T137" s="237">
        <f t="shared" si="137"/>
        <v>0</v>
      </c>
      <c r="U137" s="304"/>
      <c r="V137" s="305"/>
    </row>
    <row r="138" spans="1:22" s="199" customFormat="1" ht="15.75">
      <c r="A138" s="231"/>
      <c r="B138" s="241"/>
      <c r="C138" s="240"/>
      <c r="D138" s="239"/>
      <c r="E138" s="241" t="s">
        <v>112</v>
      </c>
      <c r="F138" s="301" t="s">
        <v>197</v>
      </c>
      <c r="G138" s="236">
        <f t="shared" si="163"/>
        <v>0</v>
      </c>
      <c r="H138" s="250"/>
      <c r="I138" s="304"/>
      <c r="J138" s="236">
        <f t="shared" si="164"/>
        <v>0</v>
      </c>
      <c r="K138" s="250"/>
      <c r="L138" s="282"/>
      <c r="M138" s="278">
        <f aca="true" t="shared" si="168" ref="M138:O138">J138-G138</f>
        <v>0</v>
      </c>
      <c r="N138" s="279">
        <f t="shared" si="168"/>
        <v>0</v>
      </c>
      <c r="O138" s="280">
        <f t="shared" si="168"/>
        <v>0</v>
      </c>
      <c r="P138" s="275">
        <f t="shared" si="123"/>
        <v>0</v>
      </c>
      <c r="Q138" s="230">
        <f t="shared" si="124"/>
        <v>0</v>
      </c>
      <c r="R138" s="272">
        <f t="shared" si="125"/>
        <v>0</v>
      </c>
      <c r="S138" s="236">
        <f t="shared" si="166"/>
        <v>0</v>
      </c>
      <c r="T138" s="237">
        <f t="shared" si="137"/>
        <v>0</v>
      </c>
      <c r="U138" s="304"/>
      <c r="V138" s="305"/>
    </row>
    <row r="139" spans="1:22" s="199" customFormat="1" ht="15.75">
      <c r="A139" s="231"/>
      <c r="B139" s="241"/>
      <c r="C139" s="240"/>
      <c r="D139" s="239"/>
      <c r="E139" s="241" t="s">
        <v>86</v>
      </c>
      <c r="F139" s="301" t="s">
        <v>198</v>
      </c>
      <c r="G139" s="236">
        <f t="shared" si="163"/>
        <v>0</v>
      </c>
      <c r="H139" s="250"/>
      <c r="I139" s="304"/>
      <c r="J139" s="236">
        <f t="shared" si="164"/>
        <v>0</v>
      </c>
      <c r="K139" s="250"/>
      <c r="L139" s="282"/>
      <c r="M139" s="278">
        <f aca="true" t="shared" si="169" ref="M139:O139">J139-G139</f>
        <v>0</v>
      </c>
      <c r="N139" s="279">
        <f t="shared" si="169"/>
        <v>0</v>
      </c>
      <c r="O139" s="280">
        <f t="shared" si="169"/>
        <v>0</v>
      </c>
      <c r="P139" s="275">
        <f t="shared" si="123"/>
        <v>0</v>
      </c>
      <c r="Q139" s="230">
        <f t="shared" si="124"/>
        <v>0</v>
      </c>
      <c r="R139" s="272">
        <f t="shared" si="125"/>
        <v>0</v>
      </c>
      <c r="S139" s="236">
        <f t="shared" si="166"/>
        <v>0</v>
      </c>
      <c r="T139" s="237">
        <f t="shared" si="137"/>
        <v>0</v>
      </c>
      <c r="U139" s="304"/>
      <c r="V139" s="305"/>
    </row>
    <row r="140" spans="1:22" s="199" customFormat="1" ht="15.75">
      <c r="A140" s="231"/>
      <c r="B140" s="241" t="s">
        <v>79</v>
      </c>
      <c r="C140" s="240" t="s">
        <v>199</v>
      </c>
      <c r="D140" s="239"/>
      <c r="E140" s="241" t="s">
        <v>84</v>
      </c>
      <c r="F140" s="301" t="s">
        <v>199</v>
      </c>
      <c r="G140" s="236">
        <f t="shared" si="163"/>
        <v>0</v>
      </c>
      <c r="H140" s="250"/>
      <c r="I140" s="304"/>
      <c r="J140" s="236">
        <f t="shared" si="164"/>
        <v>0</v>
      </c>
      <c r="K140" s="250"/>
      <c r="L140" s="282"/>
      <c r="M140" s="278">
        <f aca="true" t="shared" si="170" ref="M140:O140">J140-G140</f>
        <v>0</v>
      </c>
      <c r="N140" s="279">
        <f t="shared" si="170"/>
        <v>0</v>
      </c>
      <c r="O140" s="280">
        <f t="shared" si="170"/>
        <v>0</v>
      </c>
      <c r="P140" s="275">
        <f t="shared" si="123"/>
        <v>0</v>
      </c>
      <c r="Q140" s="230">
        <f t="shared" si="124"/>
        <v>0</v>
      </c>
      <c r="R140" s="272">
        <f t="shared" si="125"/>
        <v>0</v>
      </c>
      <c r="S140" s="236">
        <f t="shared" si="166"/>
        <v>0</v>
      </c>
      <c r="T140" s="237">
        <f t="shared" si="137"/>
        <v>0</v>
      </c>
      <c r="U140" s="304"/>
      <c r="V140" s="305"/>
    </row>
    <row r="141" spans="1:22" s="199" customFormat="1" ht="15.75">
      <c r="A141" s="231"/>
      <c r="B141" s="241" t="s">
        <v>81</v>
      </c>
      <c r="C141" s="240" t="s">
        <v>200</v>
      </c>
      <c r="D141" s="239"/>
      <c r="E141" s="241" t="s">
        <v>88</v>
      </c>
      <c r="F141" s="301" t="s">
        <v>200</v>
      </c>
      <c r="G141" s="236">
        <f t="shared" si="163"/>
        <v>0</v>
      </c>
      <c r="H141" s="250"/>
      <c r="I141" s="304"/>
      <c r="J141" s="236">
        <f t="shared" si="164"/>
        <v>0</v>
      </c>
      <c r="K141" s="250"/>
      <c r="L141" s="282"/>
      <c r="M141" s="278">
        <f aca="true" t="shared" si="171" ref="M141:O141">J141-G141</f>
        <v>0</v>
      </c>
      <c r="N141" s="279">
        <f t="shared" si="171"/>
        <v>0</v>
      </c>
      <c r="O141" s="280">
        <f t="shared" si="171"/>
        <v>0</v>
      </c>
      <c r="P141" s="275">
        <f t="shared" si="123"/>
        <v>0</v>
      </c>
      <c r="Q141" s="230">
        <f t="shared" si="124"/>
        <v>0</v>
      </c>
      <c r="R141" s="272">
        <f t="shared" si="125"/>
        <v>0</v>
      </c>
      <c r="S141" s="236">
        <f t="shared" si="166"/>
        <v>0</v>
      </c>
      <c r="T141" s="237">
        <f t="shared" si="137"/>
        <v>0</v>
      </c>
      <c r="U141" s="304"/>
      <c r="V141" s="305"/>
    </row>
    <row r="142" spans="1:22" s="199" customFormat="1" ht="15.75">
      <c r="A142" s="231"/>
      <c r="B142" s="241" t="s">
        <v>109</v>
      </c>
      <c r="C142" s="240" t="s">
        <v>201</v>
      </c>
      <c r="D142" s="239"/>
      <c r="E142" s="241" t="s">
        <v>76</v>
      </c>
      <c r="F142" s="301" t="s">
        <v>202</v>
      </c>
      <c r="G142" s="236">
        <f t="shared" si="163"/>
        <v>0</v>
      </c>
      <c r="H142" s="237"/>
      <c r="I142" s="304"/>
      <c r="J142" s="236">
        <f t="shared" si="164"/>
        <v>0</v>
      </c>
      <c r="K142" s="237"/>
      <c r="L142" s="282"/>
      <c r="M142" s="278">
        <f aca="true" t="shared" si="172" ref="M142:O142">J142-G142</f>
        <v>0</v>
      </c>
      <c r="N142" s="279">
        <f t="shared" si="172"/>
        <v>0</v>
      </c>
      <c r="O142" s="280">
        <f t="shared" si="172"/>
        <v>0</v>
      </c>
      <c r="P142" s="275">
        <f t="shared" si="123"/>
        <v>0</v>
      </c>
      <c r="Q142" s="230">
        <f t="shared" si="124"/>
        <v>0</v>
      </c>
      <c r="R142" s="272">
        <f t="shared" si="125"/>
        <v>0</v>
      </c>
      <c r="S142" s="236">
        <f t="shared" si="166"/>
        <v>0</v>
      </c>
      <c r="T142" s="237">
        <f t="shared" si="137"/>
        <v>0</v>
      </c>
      <c r="U142" s="304"/>
      <c r="V142" s="299"/>
    </row>
    <row r="143" spans="1:22" s="199" customFormat="1" ht="15.75">
      <c r="A143" s="231"/>
      <c r="B143" s="241"/>
      <c r="C143" s="240"/>
      <c r="D143" s="239"/>
      <c r="E143" s="241" t="s">
        <v>79</v>
      </c>
      <c r="F143" s="301" t="s">
        <v>203</v>
      </c>
      <c r="G143" s="236">
        <f t="shared" si="163"/>
        <v>5844660</v>
      </c>
      <c r="H143" s="250">
        <v>5844660</v>
      </c>
      <c r="I143" s="304"/>
      <c r="J143" s="236">
        <f t="shared" si="164"/>
        <v>5882887.2</v>
      </c>
      <c r="K143" s="250">
        <f>H143+38227.2</f>
        <v>5882887.2</v>
      </c>
      <c r="L143" s="282"/>
      <c r="M143" s="278">
        <f aca="true" t="shared" si="173" ref="M143:O143">J143-G143</f>
        <v>38227.200000000186</v>
      </c>
      <c r="N143" s="279">
        <f t="shared" si="173"/>
        <v>38227.200000000186</v>
      </c>
      <c r="O143" s="280">
        <f t="shared" si="173"/>
        <v>0</v>
      </c>
      <c r="P143" s="275">
        <f t="shared" si="123"/>
        <v>0</v>
      </c>
      <c r="Q143" s="230">
        <f t="shared" si="124"/>
        <v>0</v>
      </c>
      <c r="R143" s="272">
        <f t="shared" si="125"/>
        <v>0</v>
      </c>
      <c r="S143" s="236">
        <f t="shared" si="166"/>
        <v>38227.200000000186</v>
      </c>
      <c r="T143" s="237">
        <f t="shared" si="137"/>
        <v>38227.200000000186</v>
      </c>
      <c r="U143" s="304"/>
      <c r="V143" s="299"/>
    </row>
    <row r="144" spans="1:22" s="199" customFormat="1" ht="15.75">
      <c r="A144" s="231"/>
      <c r="B144" s="241"/>
      <c r="C144" s="240"/>
      <c r="D144" s="239"/>
      <c r="E144" s="241" t="s">
        <v>81</v>
      </c>
      <c r="F144" s="301" t="s">
        <v>204</v>
      </c>
      <c r="G144" s="236">
        <f t="shared" si="163"/>
        <v>0</v>
      </c>
      <c r="H144" s="250"/>
      <c r="I144" s="304"/>
      <c r="J144" s="236">
        <f t="shared" si="164"/>
        <v>0</v>
      </c>
      <c r="K144" s="250"/>
      <c r="L144" s="282"/>
      <c r="M144" s="278">
        <f aca="true" t="shared" si="174" ref="M144:O144">J144-G144</f>
        <v>0</v>
      </c>
      <c r="N144" s="279">
        <f t="shared" si="174"/>
        <v>0</v>
      </c>
      <c r="O144" s="280">
        <f t="shared" si="174"/>
        <v>0</v>
      </c>
      <c r="P144" s="275">
        <f t="shared" si="123"/>
        <v>0</v>
      </c>
      <c r="Q144" s="230">
        <f t="shared" si="124"/>
        <v>0</v>
      </c>
      <c r="R144" s="272">
        <f t="shared" si="125"/>
        <v>0</v>
      </c>
      <c r="S144" s="236">
        <f t="shared" si="166"/>
        <v>0</v>
      </c>
      <c r="T144" s="237">
        <f t="shared" si="137"/>
        <v>0</v>
      </c>
      <c r="U144" s="304"/>
      <c r="V144" s="305"/>
    </row>
    <row r="145" spans="1:22" s="199" customFormat="1" ht="27">
      <c r="A145" s="231"/>
      <c r="B145" s="239">
        <v>99</v>
      </c>
      <c r="C145" s="240" t="s">
        <v>205</v>
      </c>
      <c r="D145" s="239"/>
      <c r="E145" s="241" t="s">
        <v>101</v>
      </c>
      <c r="F145" s="301" t="s">
        <v>205</v>
      </c>
      <c r="G145" s="236">
        <f t="shared" si="163"/>
        <v>0</v>
      </c>
      <c r="H145" s="250"/>
      <c r="I145" s="304"/>
      <c r="J145" s="236">
        <f t="shared" si="164"/>
        <v>0</v>
      </c>
      <c r="K145" s="250"/>
      <c r="L145" s="282"/>
      <c r="M145" s="278">
        <f aca="true" t="shared" si="175" ref="M145:O145">J145-G145</f>
        <v>0</v>
      </c>
      <c r="N145" s="279">
        <f t="shared" si="175"/>
        <v>0</v>
      </c>
      <c r="O145" s="280">
        <f t="shared" si="175"/>
        <v>0</v>
      </c>
      <c r="P145" s="275">
        <f t="shared" si="123"/>
        <v>0</v>
      </c>
      <c r="Q145" s="230">
        <f t="shared" si="124"/>
        <v>0</v>
      </c>
      <c r="R145" s="272">
        <f t="shared" si="125"/>
        <v>0</v>
      </c>
      <c r="S145" s="236">
        <f t="shared" si="166"/>
        <v>0</v>
      </c>
      <c r="T145" s="237">
        <f t="shared" si="137"/>
        <v>0</v>
      </c>
      <c r="U145" s="304"/>
      <c r="V145" s="305"/>
    </row>
    <row r="146" spans="1:22" s="199" customFormat="1" ht="27">
      <c r="A146" s="231">
        <v>510</v>
      </c>
      <c r="B146" s="239"/>
      <c r="C146" s="233" t="s">
        <v>206</v>
      </c>
      <c r="D146" s="232">
        <v>313</v>
      </c>
      <c r="E146" s="239"/>
      <c r="F146" s="303" t="s">
        <v>206</v>
      </c>
      <c r="G146" s="236">
        <f t="shared" si="163"/>
        <v>0</v>
      </c>
      <c r="H146" s="250">
        <f>SUM(H147:H148)</f>
        <v>0</v>
      </c>
      <c r="I146" s="304">
        <f aca="true" t="shared" si="176" ref="H146:L146">SUM(I147:I148)</f>
        <v>0</v>
      </c>
      <c r="J146" s="236">
        <f t="shared" si="164"/>
        <v>0</v>
      </c>
      <c r="K146" s="250">
        <f t="shared" si="176"/>
        <v>0</v>
      </c>
      <c r="L146" s="282">
        <f t="shared" si="176"/>
        <v>0</v>
      </c>
      <c r="M146" s="278">
        <f aca="true" t="shared" si="177" ref="M146:O146">J146-G146</f>
        <v>0</v>
      </c>
      <c r="N146" s="279">
        <f t="shared" si="177"/>
        <v>0</v>
      </c>
      <c r="O146" s="280">
        <f t="shared" si="177"/>
        <v>0</v>
      </c>
      <c r="P146" s="236">
        <f aca="true" t="shared" si="178" ref="P146:P153">Q146+R146</f>
        <v>0</v>
      </c>
      <c r="Q146" s="250">
        <f aca="true" t="shared" si="179" ref="Q146:U146">SUM(Q147:Q148)</f>
        <v>0</v>
      </c>
      <c r="R146" s="282">
        <f t="shared" si="179"/>
        <v>0</v>
      </c>
      <c r="S146" s="236">
        <f t="shared" si="166"/>
        <v>0</v>
      </c>
      <c r="T146" s="250">
        <f t="shared" si="179"/>
        <v>0</v>
      </c>
      <c r="U146" s="304">
        <f t="shared" si="179"/>
        <v>0</v>
      </c>
      <c r="V146" s="305"/>
    </row>
    <row r="147" spans="1:22" s="199" customFormat="1" ht="27">
      <c r="A147" s="238"/>
      <c r="B147" s="239" t="s">
        <v>79</v>
      </c>
      <c r="C147" s="240" t="s">
        <v>207</v>
      </c>
      <c r="D147" s="239"/>
      <c r="E147" s="239" t="s">
        <v>79</v>
      </c>
      <c r="F147" s="301" t="s">
        <v>207</v>
      </c>
      <c r="G147" s="236">
        <f t="shared" si="163"/>
        <v>0</v>
      </c>
      <c r="H147" s="250"/>
      <c r="I147" s="304"/>
      <c r="J147" s="236">
        <f t="shared" si="164"/>
        <v>0</v>
      </c>
      <c r="K147" s="250"/>
      <c r="L147" s="282"/>
      <c r="M147" s="278">
        <f aca="true" t="shared" si="180" ref="M147:O147">J147-G147</f>
        <v>0</v>
      </c>
      <c r="N147" s="279">
        <f t="shared" si="180"/>
        <v>0</v>
      </c>
      <c r="O147" s="280">
        <f t="shared" si="180"/>
        <v>0</v>
      </c>
      <c r="P147" s="236">
        <f t="shared" si="178"/>
        <v>0</v>
      </c>
      <c r="Q147" s="250"/>
      <c r="R147" s="282"/>
      <c r="S147" s="236">
        <f t="shared" si="166"/>
        <v>0</v>
      </c>
      <c r="T147" s="250"/>
      <c r="U147" s="304"/>
      <c r="V147" s="305"/>
    </row>
    <row r="148" spans="1:22" s="199" customFormat="1" ht="27">
      <c r="A148" s="238"/>
      <c r="B148" s="239" t="s">
        <v>81</v>
      </c>
      <c r="C148" s="240" t="s">
        <v>208</v>
      </c>
      <c r="D148" s="239"/>
      <c r="E148" s="239" t="s">
        <v>81</v>
      </c>
      <c r="F148" s="301" t="s">
        <v>208</v>
      </c>
      <c r="G148" s="236">
        <f t="shared" si="163"/>
        <v>0</v>
      </c>
      <c r="H148" s="250"/>
      <c r="I148" s="304"/>
      <c r="J148" s="236">
        <f t="shared" si="164"/>
        <v>0</v>
      </c>
      <c r="K148" s="250"/>
      <c r="L148" s="282"/>
      <c r="M148" s="278">
        <f aca="true" t="shared" si="181" ref="M148:O148">J148-G148</f>
        <v>0</v>
      </c>
      <c r="N148" s="279">
        <f t="shared" si="181"/>
        <v>0</v>
      </c>
      <c r="O148" s="280">
        <f t="shared" si="181"/>
        <v>0</v>
      </c>
      <c r="P148" s="236">
        <f t="shared" si="178"/>
        <v>0</v>
      </c>
      <c r="Q148" s="250"/>
      <c r="R148" s="282"/>
      <c r="S148" s="236">
        <f t="shared" si="166"/>
        <v>0</v>
      </c>
      <c r="T148" s="250"/>
      <c r="U148" s="304"/>
      <c r="V148" s="305"/>
    </row>
    <row r="149" spans="1:22" s="199" customFormat="1" ht="27">
      <c r="A149" s="231">
        <v>511</v>
      </c>
      <c r="B149" s="232"/>
      <c r="C149" s="233" t="s">
        <v>209</v>
      </c>
      <c r="D149" s="232">
        <v>307</v>
      </c>
      <c r="E149" s="234"/>
      <c r="F149" s="303" t="s">
        <v>209</v>
      </c>
      <c r="G149" s="236">
        <f t="shared" si="163"/>
        <v>0</v>
      </c>
      <c r="H149" s="250">
        <f>SUM(H150:H153)</f>
        <v>0</v>
      </c>
      <c r="I149" s="304">
        <f aca="true" t="shared" si="182" ref="H149:L149">SUM(I150:I153)</f>
        <v>0</v>
      </c>
      <c r="J149" s="236">
        <f t="shared" si="164"/>
        <v>0</v>
      </c>
      <c r="K149" s="250">
        <f t="shared" si="182"/>
        <v>0</v>
      </c>
      <c r="L149" s="282">
        <f t="shared" si="182"/>
        <v>0</v>
      </c>
      <c r="M149" s="278">
        <f aca="true" t="shared" si="183" ref="M149:O149">J149-G149</f>
        <v>0</v>
      </c>
      <c r="N149" s="279">
        <f t="shared" si="183"/>
        <v>0</v>
      </c>
      <c r="O149" s="280">
        <f t="shared" si="183"/>
        <v>0</v>
      </c>
      <c r="P149" s="236">
        <f t="shared" si="178"/>
        <v>0</v>
      </c>
      <c r="Q149" s="250">
        <f aca="true" t="shared" si="184" ref="Q149:U149">SUM(Q150:Q153)</f>
        <v>0</v>
      </c>
      <c r="R149" s="282">
        <f t="shared" si="184"/>
        <v>0</v>
      </c>
      <c r="S149" s="236">
        <f t="shared" si="166"/>
        <v>0</v>
      </c>
      <c r="T149" s="250">
        <f>SUM(T150:T153)</f>
        <v>0</v>
      </c>
      <c r="U149" s="304">
        <f t="shared" si="184"/>
        <v>0</v>
      </c>
      <c r="V149" s="305"/>
    </row>
    <row r="150" spans="1:22" s="199" customFormat="1" ht="15.75">
      <c r="A150" s="238"/>
      <c r="B150" s="239" t="s">
        <v>76</v>
      </c>
      <c r="C150" s="240" t="s">
        <v>210</v>
      </c>
      <c r="D150" s="239"/>
      <c r="E150" s="241" t="s">
        <v>76</v>
      </c>
      <c r="F150" s="301" t="s">
        <v>210</v>
      </c>
      <c r="G150" s="236">
        <f t="shared" si="163"/>
        <v>0</v>
      </c>
      <c r="H150" s="250"/>
      <c r="I150" s="304"/>
      <c r="J150" s="236">
        <f t="shared" si="164"/>
        <v>0</v>
      </c>
      <c r="K150" s="250"/>
      <c r="L150" s="282"/>
      <c r="M150" s="278">
        <f aca="true" t="shared" si="185" ref="M150:O150">J150-G150</f>
        <v>0</v>
      </c>
      <c r="N150" s="279">
        <f t="shared" si="185"/>
        <v>0</v>
      </c>
      <c r="O150" s="280">
        <f t="shared" si="185"/>
        <v>0</v>
      </c>
      <c r="P150" s="236">
        <f t="shared" si="178"/>
        <v>0</v>
      </c>
      <c r="Q150" s="250"/>
      <c r="R150" s="282"/>
      <c r="S150" s="236">
        <f t="shared" si="166"/>
        <v>0</v>
      </c>
      <c r="T150" s="250"/>
      <c r="U150" s="304"/>
      <c r="V150" s="305"/>
    </row>
    <row r="151" spans="1:22" s="199" customFormat="1" ht="15.75">
      <c r="A151" s="238"/>
      <c r="B151" s="239" t="s">
        <v>79</v>
      </c>
      <c r="C151" s="240" t="s">
        <v>211</v>
      </c>
      <c r="D151" s="239"/>
      <c r="E151" s="241" t="s">
        <v>79</v>
      </c>
      <c r="F151" s="301" t="s">
        <v>211</v>
      </c>
      <c r="G151" s="236">
        <f t="shared" si="163"/>
        <v>0</v>
      </c>
      <c r="H151" s="250"/>
      <c r="I151" s="304"/>
      <c r="J151" s="236">
        <f t="shared" si="164"/>
        <v>0</v>
      </c>
      <c r="K151" s="250"/>
      <c r="L151" s="282"/>
      <c r="M151" s="278">
        <f aca="true" t="shared" si="186" ref="M151:O151">J151-G151</f>
        <v>0</v>
      </c>
      <c r="N151" s="279">
        <f t="shared" si="186"/>
        <v>0</v>
      </c>
      <c r="O151" s="280">
        <f t="shared" si="186"/>
        <v>0</v>
      </c>
      <c r="P151" s="236">
        <f t="shared" si="178"/>
        <v>0</v>
      </c>
      <c r="Q151" s="250"/>
      <c r="R151" s="282"/>
      <c r="S151" s="236">
        <f t="shared" si="166"/>
        <v>0</v>
      </c>
      <c r="T151" s="250"/>
      <c r="U151" s="304"/>
      <c r="V151" s="305"/>
    </row>
    <row r="152" spans="1:22" s="199" customFormat="1" ht="15.75">
      <c r="A152" s="238"/>
      <c r="B152" s="239" t="s">
        <v>81</v>
      </c>
      <c r="C152" s="240" t="s">
        <v>212</v>
      </c>
      <c r="D152" s="239"/>
      <c r="E152" s="239" t="s">
        <v>81</v>
      </c>
      <c r="F152" s="301" t="s">
        <v>212</v>
      </c>
      <c r="G152" s="236">
        <f t="shared" si="163"/>
        <v>0</v>
      </c>
      <c r="H152" s="250"/>
      <c r="I152" s="304"/>
      <c r="J152" s="236">
        <f t="shared" si="164"/>
        <v>0</v>
      </c>
      <c r="K152" s="250"/>
      <c r="L152" s="282"/>
      <c r="M152" s="278">
        <f aca="true" t="shared" si="187" ref="M152:O152">J152-G152</f>
        <v>0</v>
      </c>
      <c r="N152" s="279">
        <f t="shared" si="187"/>
        <v>0</v>
      </c>
      <c r="O152" s="280">
        <f t="shared" si="187"/>
        <v>0</v>
      </c>
      <c r="P152" s="236">
        <f t="shared" si="178"/>
        <v>0</v>
      </c>
      <c r="Q152" s="250"/>
      <c r="R152" s="282"/>
      <c r="S152" s="236">
        <f t="shared" si="166"/>
        <v>0</v>
      </c>
      <c r="T152" s="250"/>
      <c r="U152" s="304"/>
      <c r="V152" s="305"/>
    </row>
    <row r="153" spans="1:22" s="199" customFormat="1" ht="15.75">
      <c r="A153" s="238"/>
      <c r="B153" s="239" t="s">
        <v>107</v>
      </c>
      <c r="C153" s="240" t="s">
        <v>213</v>
      </c>
      <c r="D153" s="239"/>
      <c r="E153" s="239" t="s">
        <v>107</v>
      </c>
      <c r="F153" s="301" t="s">
        <v>213</v>
      </c>
      <c r="G153" s="236">
        <f t="shared" si="163"/>
        <v>0</v>
      </c>
      <c r="H153" s="250"/>
      <c r="I153" s="304"/>
      <c r="J153" s="236">
        <f t="shared" si="164"/>
        <v>0</v>
      </c>
      <c r="K153" s="250"/>
      <c r="L153" s="282"/>
      <c r="M153" s="278">
        <f aca="true" t="shared" si="188" ref="M153:O153">J153-G153</f>
        <v>0</v>
      </c>
      <c r="N153" s="279">
        <f t="shared" si="188"/>
        <v>0</v>
      </c>
      <c r="O153" s="280">
        <f t="shared" si="188"/>
        <v>0</v>
      </c>
      <c r="P153" s="236">
        <f t="shared" si="178"/>
        <v>0</v>
      </c>
      <c r="Q153" s="250"/>
      <c r="R153" s="282"/>
      <c r="S153" s="236">
        <f t="shared" si="166"/>
        <v>0</v>
      </c>
      <c r="T153" s="250"/>
      <c r="U153" s="304"/>
      <c r="V153" s="305"/>
    </row>
    <row r="154" spans="1:22" s="199" customFormat="1" ht="15.75">
      <c r="A154" s="231">
        <v>513</v>
      </c>
      <c r="B154" s="232"/>
      <c r="C154" s="233" t="s">
        <v>214</v>
      </c>
      <c r="D154" s="232"/>
      <c r="E154" s="232"/>
      <c r="F154" s="303"/>
      <c r="G154" s="236">
        <f t="shared" si="163"/>
        <v>0</v>
      </c>
      <c r="H154" s="250">
        <f aca="true" t="shared" si="189" ref="H154:L154">SUM(H155)</f>
        <v>0</v>
      </c>
      <c r="I154" s="304">
        <f t="shared" si="189"/>
        <v>0</v>
      </c>
      <c r="J154" s="236">
        <f t="shared" si="189"/>
        <v>0</v>
      </c>
      <c r="K154" s="250">
        <f t="shared" si="189"/>
        <v>0</v>
      </c>
      <c r="L154" s="282">
        <f t="shared" si="189"/>
        <v>0</v>
      </c>
      <c r="M154" s="278">
        <f aca="true" t="shared" si="190" ref="M154:O154">J154-G154</f>
        <v>0</v>
      </c>
      <c r="N154" s="279">
        <f t="shared" si="190"/>
        <v>0</v>
      </c>
      <c r="O154" s="280">
        <f t="shared" si="190"/>
        <v>0</v>
      </c>
      <c r="P154" s="236">
        <f aca="true" t="shared" si="191" ref="P154:U154">SUM(P155)</f>
        <v>0</v>
      </c>
      <c r="Q154" s="250">
        <f t="shared" si="191"/>
        <v>0</v>
      </c>
      <c r="R154" s="282">
        <f t="shared" si="191"/>
        <v>0</v>
      </c>
      <c r="S154" s="236">
        <f t="shared" si="191"/>
        <v>0</v>
      </c>
      <c r="T154" s="250">
        <f t="shared" si="191"/>
        <v>0</v>
      </c>
      <c r="U154" s="304">
        <f t="shared" si="191"/>
        <v>0</v>
      </c>
      <c r="V154" s="305"/>
    </row>
    <row r="155" spans="1:22" s="199" customFormat="1" ht="81">
      <c r="A155" s="238"/>
      <c r="B155" s="239" t="s">
        <v>76</v>
      </c>
      <c r="C155" s="240" t="s">
        <v>215</v>
      </c>
      <c r="D155" s="239"/>
      <c r="E155" s="239"/>
      <c r="F155" s="301"/>
      <c r="G155" s="236">
        <f t="shared" si="163"/>
        <v>0</v>
      </c>
      <c r="H155" s="250"/>
      <c r="I155" s="304"/>
      <c r="J155" s="236"/>
      <c r="K155" s="250"/>
      <c r="L155" s="282"/>
      <c r="M155" s="278">
        <f aca="true" t="shared" si="192" ref="M155:O155">J155-G155</f>
        <v>0</v>
      </c>
      <c r="N155" s="279">
        <f t="shared" si="192"/>
        <v>0</v>
      </c>
      <c r="O155" s="280">
        <f t="shared" si="192"/>
        <v>0</v>
      </c>
      <c r="P155" s="236"/>
      <c r="Q155" s="250"/>
      <c r="R155" s="282"/>
      <c r="S155" s="236"/>
      <c r="T155" s="250"/>
      <c r="U155" s="304"/>
      <c r="V155" s="305" t="s">
        <v>216</v>
      </c>
    </row>
    <row r="156" spans="1:22" s="199" customFormat="1" ht="27">
      <c r="A156" s="231">
        <v>599</v>
      </c>
      <c r="B156" s="232"/>
      <c r="C156" s="233" t="s">
        <v>217</v>
      </c>
      <c r="D156" s="232" t="s">
        <v>218</v>
      </c>
      <c r="E156" s="234"/>
      <c r="F156" s="303" t="s">
        <v>217</v>
      </c>
      <c r="G156" s="236">
        <f t="shared" si="163"/>
        <v>0</v>
      </c>
      <c r="H156" s="250">
        <f>SUM(H157:H160)</f>
        <v>0</v>
      </c>
      <c r="I156" s="304">
        <f aca="true" t="shared" si="193" ref="H156:L156">SUM(I157:I160)</f>
        <v>0</v>
      </c>
      <c r="J156" s="236">
        <f aca="true" t="shared" si="194" ref="J156:J160">K156+L156</f>
        <v>3750000</v>
      </c>
      <c r="K156" s="250">
        <f t="shared" si="193"/>
        <v>0</v>
      </c>
      <c r="L156" s="282">
        <f t="shared" si="193"/>
        <v>3750000</v>
      </c>
      <c r="M156" s="278">
        <f aca="true" t="shared" si="195" ref="M156:O156">J156-G156</f>
        <v>3750000</v>
      </c>
      <c r="N156" s="279">
        <f t="shared" si="195"/>
        <v>0</v>
      </c>
      <c r="O156" s="280">
        <f t="shared" si="195"/>
        <v>3750000</v>
      </c>
      <c r="P156" s="236">
        <f aca="true" t="shared" si="196" ref="P156:P160">Q156+R156</f>
        <v>0</v>
      </c>
      <c r="Q156" s="250">
        <f aca="true" t="shared" si="197" ref="Q156:U156">SUM(Q157:Q160)</f>
        <v>0</v>
      </c>
      <c r="R156" s="282">
        <f t="shared" si="197"/>
        <v>0</v>
      </c>
      <c r="S156" s="236">
        <f aca="true" t="shared" si="198" ref="S156:S160">T156+U156</f>
        <v>0</v>
      </c>
      <c r="T156" s="250">
        <f t="shared" si="197"/>
        <v>0</v>
      </c>
      <c r="U156" s="304">
        <f t="shared" si="197"/>
        <v>0</v>
      </c>
      <c r="V156" s="305"/>
    </row>
    <row r="157" spans="1:22" s="199" customFormat="1" ht="15.75">
      <c r="A157" s="238"/>
      <c r="B157" s="239" t="s">
        <v>97</v>
      </c>
      <c r="C157" s="240" t="s">
        <v>219</v>
      </c>
      <c r="D157" s="239"/>
      <c r="E157" s="239" t="s">
        <v>97</v>
      </c>
      <c r="F157" s="301" t="s">
        <v>219</v>
      </c>
      <c r="G157" s="236">
        <f t="shared" si="163"/>
        <v>0</v>
      </c>
      <c r="H157" s="250"/>
      <c r="I157" s="304"/>
      <c r="J157" s="236">
        <f t="shared" si="194"/>
        <v>0</v>
      </c>
      <c r="K157" s="250"/>
      <c r="L157" s="282"/>
      <c r="M157" s="278">
        <f aca="true" t="shared" si="199" ref="M157:O157">J157-G157</f>
        <v>0</v>
      </c>
      <c r="N157" s="279">
        <f t="shared" si="199"/>
        <v>0</v>
      </c>
      <c r="O157" s="280">
        <f t="shared" si="199"/>
        <v>0</v>
      </c>
      <c r="P157" s="236">
        <f t="shared" si="196"/>
        <v>0</v>
      </c>
      <c r="Q157" s="250"/>
      <c r="R157" s="282"/>
      <c r="S157" s="236">
        <f t="shared" si="198"/>
        <v>0</v>
      </c>
      <c r="T157" s="250"/>
      <c r="U157" s="304"/>
      <c r="V157" s="305"/>
    </row>
    <row r="158" spans="1:22" s="199" customFormat="1" ht="15.75">
      <c r="A158" s="238"/>
      <c r="B158" s="239" t="s">
        <v>112</v>
      </c>
      <c r="C158" s="240" t="s">
        <v>220</v>
      </c>
      <c r="D158" s="239"/>
      <c r="E158" s="239" t="s">
        <v>112</v>
      </c>
      <c r="F158" s="301" t="s">
        <v>220</v>
      </c>
      <c r="G158" s="236">
        <f t="shared" si="163"/>
        <v>0</v>
      </c>
      <c r="H158" s="250"/>
      <c r="I158" s="304"/>
      <c r="J158" s="236">
        <f t="shared" si="194"/>
        <v>0</v>
      </c>
      <c r="K158" s="250"/>
      <c r="L158" s="282"/>
      <c r="M158" s="278">
        <f aca="true" t="shared" si="200" ref="M158:O158">J158-G158</f>
        <v>0</v>
      </c>
      <c r="N158" s="279">
        <f t="shared" si="200"/>
        <v>0</v>
      </c>
      <c r="O158" s="280">
        <f t="shared" si="200"/>
        <v>0</v>
      </c>
      <c r="P158" s="236">
        <f t="shared" si="196"/>
        <v>0</v>
      </c>
      <c r="Q158" s="250"/>
      <c r="R158" s="282"/>
      <c r="S158" s="236">
        <f t="shared" si="198"/>
        <v>0</v>
      </c>
      <c r="T158" s="250"/>
      <c r="U158" s="304"/>
      <c r="V158" s="305"/>
    </row>
    <row r="159" spans="1:22" s="199" customFormat="1" ht="40.5">
      <c r="A159" s="238"/>
      <c r="B159" s="239" t="s">
        <v>84</v>
      </c>
      <c r="C159" s="240" t="s">
        <v>221</v>
      </c>
      <c r="D159" s="239"/>
      <c r="E159" s="239" t="s">
        <v>84</v>
      </c>
      <c r="F159" s="301" t="s">
        <v>221</v>
      </c>
      <c r="G159" s="236">
        <f t="shared" si="163"/>
        <v>0</v>
      </c>
      <c r="H159" s="250"/>
      <c r="I159" s="304"/>
      <c r="J159" s="236">
        <f t="shared" si="194"/>
        <v>0</v>
      </c>
      <c r="K159" s="250"/>
      <c r="L159" s="282"/>
      <c r="M159" s="278">
        <f aca="true" t="shared" si="201" ref="M159:O159">J159-G159</f>
        <v>0</v>
      </c>
      <c r="N159" s="279">
        <f t="shared" si="201"/>
        <v>0</v>
      </c>
      <c r="O159" s="280">
        <f t="shared" si="201"/>
        <v>0</v>
      </c>
      <c r="P159" s="236">
        <f t="shared" si="196"/>
        <v>0</v>
      </c>
      <c r="Q159" s="250"/>
      <c r="R159" s="282"/>
      <c r="S159" s="236">
        <f t="shared" si="198"/>
        <v>0</v>
      </c>
      <c r="T159" s="250"/>
      <c r="U159" s="304"/>
      <c r="V159" s="305"/>
    </row>
    <row r="160" spans="1:22" s="199" customFormat="1" ht="16.5">
      <c r="A160" s="306"/>
      <c r="B160" s="307">
        <v>99</v>
      </c>
      <c r="C160" s="308" t="s">
        <v>222</v>
      </c>
      <c r="D160" s="307"/>
      <c r="E160" s="309" t="s">
        <v>101</v>
      </c>
      <c r="F160" s="310" t="s">
        <v>222</v>
      </c>
      <c r="G160" s="311">
        <f t="shared" si="163"/>
        <v>0</v>
      </c>
      <c r="H160" s="312"/>
      <c r="I160" s="319"/>
      <c r="J160" s="311">
        <f t="shared" si="194"/>
        <v>3750000</v>
      </c>
      <c r="K160" s="312"/>
      <c r="L160" s="320">
        <v>3750000</v>
      </c>
      <c r="M160" s="321">
        <f aca="true" t="shared" si="202" ref="M160:O160">J160-G160</f>
        <v>3750000</v>
      </c>
      <c r="N160" s="322">
        <f t="shared" si="202"/>
        <v>0</v>
      </c>
      <c r="O160" s="323">
        <f t="shared" si="202"/>
        <v>3750000</v>
      </c>
      <c r="P160" s="311">
        <f t="shared" si="196"/>
        <v>0</v>
      </c>
      <c r="Q160" s="312"/>
      <c r="R160" s="320"/>
      <c r="S160" s="311">
        <f t="shared" si="198"/>
        <v>0</v>
      </c>
      <c r="T160" s="312"/>
      <c r="U160" s="319"/>
      <c r="V160" s="326"/>
    </row>
    <row r="161" spans="1:22" s="199" customFormat="1" ht="12.75" customHeight="1">
      <c r="A161" s="313"/>
      <c r="B161" s="313"/>
      <c r="C161" s="314"/>
      <c r="D161" s="313"/>
      <c r="E161" s="315"/>
      <c r="F161" s="314"/>
      <c r="G161" s="313"/>
      <c r="H161" s="313"/>
      <c r="I161" s="313"/>
      <c r="J161" s="313"/>
      <c r="K161" s="313"/>
      <c r="L161" s="324"/>
      <c r="M161" s="313"/>
      <c r="N161" s="313"/>
      <c r="O161" s="313"/>
      <c r="P161" s="313"/>
      <c r="Q161" s="313"/>
      <c r="R161" s="324"/>
      <c r="S161" s="313"/>
      <c r="T161" s="313"/>
      <c r="U161" s="313"/>
      <c r="V161" s="314"/>
    </row>
    <row r="162" spans="1:22" s="199" customFormat="1" ht="15.75" customHeight="1">
      <c r="A162" s="313"/>
      <c r="B162" s="313"/>
      <c r="C162" s="314"/>
      <c r="D162" s="313"/>
      <c r="E162" s="315"/>
      <c r="F162" s="314"/>
      <c r="G162" s="313"/>
      <c r="H162" s="313"/>
      <c r="I162" s="313"/>
      <c r="J162" s="313"/>
      <c r="K162" s="313"/>
      <c r="L162" s="324"/>
      <c r="M162" s="313"/>
      <c r="N162" s="313"/>
      <c r="O162" s="313"/>
      <c r="P162" s="313"/>
      <c r="Q162" s="313"/>
      <c r="R162" s="324"/>
      <c r="S162" s="313"/>
      <c r="T162" s="313"/>
      <c r="U162" s="313"/>
      <c r="V162" s="314"/>
    </row>
    <row r="163" spans="1:22" s="199" customFormat="1" ht="15.75" customHeight="1">
      <c r="A163" s="313"/>
      <c r="B163" s="313"/>
      <c r="C163" s="314"/>
      <c r="D163" s="313"/>
      <c r="E163" s="315"/>
      <c r="F163" s="314"/>
      <c r="G163" s="313"/>
      <c r="H163" s="313"/>
      <c r="I163" s="313"/>
      <c r="J163" s="313"/>
      <c r="K163" s="313"/>
      <c r="L163" s="324"/>
      <c r="M163" s="313"/>
      <c r="N163" s="313"/>
      <c r="O163" s="313"/>
      <c r="P163" s="313"/>
      <c r="Q163" s="313"/>
      <c r="R163" s="324"/>
      <c r="S163" s="313"/>
      <c r="T163" s="313"/>
      <c r="U163" s="313"/>
      <c r="V163" s="314"/>
    </row>
    <row r="164" spans="1:22" ht="15.75" customHeight="1">
      <c r="A164" s="316"/>
      <c r="B164" s="316"/>
      <c r="C164" s="317"/>
      <c r="D164" s="316"/>
      <c r="E164" s="318"/>
      <c r="F164" s="317"/>
      <c r="G164" s="316"/>
      <c r="H164" s="316"/>
      <c r="I164" s="316"/>
      <c r="J164" s="316"/>
      <c r="K164" s="316"/>
      <c r="L164" s="325"/>
      <c r="M164" s="316"/>
      <c r="N164" s="316"/>
      <c r="O164" s="316"/>
      <c r="P164" s="316"/>
      <c r="Q164" s="316"/>
      <c r="R164" s="325"/>
      <c r="S164" s="316"/>
      <c r="T164" s="316"/>
      <c r="U164" s="316"/>
      <c r="V164" s="327"/>
    </row>
    <row r="165" spans="1:22" ht="15.75" customHeight="1">
      <c r="A165" s="316"/>
      <c r="B165" s="316"/>
      <c r="C165" s="317"/>
      <c r="D165" s="316"/>
      <c r="E165" s="318"/>
      <c r="F165" s="317"/>
      <c r="G165" s="316"/>
      <c r="H165" s="316"/>
      <c r="I165" s="316"/>
      <c r="J165" s="316"/>
      <c r="K165" s="316"/>
      <c r="L165" s="325"/>
      <c r="M165" s="316"/>
      <c r="N165" s="316"/>
      <c r="O165" s="316"/>
      <c r="P165" s="316"/>
      <c r="Q165" s="316"/>
      <c r="R165" s="325"/>
      <c r="S165" s="316"/>
      <c r="T165" s="316"/>
      <c r="U165" s="316"/>
      <c r="V165" s="327"/>
    </row>
    <row r="166" spans="1:22" ht="15.75" customHeight="1">
      <c r="A166" s="316"/>
      <c r="B166" s="316"/>
      <c r="C166" s="317"/>
      <c r="D166" s="316"/>
      <c r="E166" s="318"/>
      <c r="F166" s="317"/>
      <c r="G166" s="316"/>
      <c r="H166" s="316"/>
      <c r="I166" s="316"/>
      <c r="J166" s="316"/>
      <c r="K166" s="316"/>
      <c r="L166" s="325"/>
      <c r="M166" s="316"/>
      <c r="N166" s="316"/>
      <c r="O166" s="316"/>
      <c r="P166" s="316"/>
      <c r="Q166" s="316"/>
      <c r="R166" s="325"/>
      <c r="S166" s="316"/>
      <c r="T166" s="316"/>
      <c r="U166" s="316"/>
      <c r="V166" s="327"/>
    </row>
    <row r="167" spans="1:22" ht="15.75" customHeight="1">
      <c r="A167" s="316"/>
      <c r="B167" s="316"/>
      <c r="C167" s="317"/>
      <c r="D167" s="316"/>
      <c r="E167" s="318"/>
      <c r="F167" s="317"/>
      <c r="G167" s="316"/>
      <c r="H167" s="316"/>
      <c r="I167" s="316"/>
      <c r="J167" s="316"/>
      <c r="K167" s="316"/>
      <c r="L167" s="325"/>
      <c r="M167" s="316"/>
      <c r="N167" s="316"/>
      <c r="O167" s="316"/>
      <c r="P167" s="316"/>
      <c r="Q167" s="316"/>
      <c r="R167" s="325"/>
      <c r="S167" s="316"/>
      <c r="T167" s="316"/>
      <c r="U167" s="316"/>
      <c r="V167" s="327"/>
    </row>
    <row r="168" spans="1:22" ht="15.75" customHeight="1">
      <c r="A168" s="316"/>
      <c r="B168" s="316"/>
      <c r="C168" s="317"/>
      <c r="D168" s="316"/>
      <c r="E168" s="318"/>
      <c r="F168" s="317"/>
      <c r="G168" s="316"/>
      <c r="H168" s="316"/>
      <c r="I168" s="316"/>
      <c r="J168" s="316"/>
      <c r="K168" s="316"/>
      <c r="L168" s="325"/>
      <c r="M168" s="316"/>
      <c r="N168" s="316"/>
      <c r="O168" s="316"/>
      <c r="P168" s="316"/>
      <c r="Q168" s="316"/>
      <c r="R168" s="325"/>
      <c r="S168" s="316"/>
      <c r="T168" s="316"/>
      <c r="U168" s="316"/>
      <c r="V168" s="327"/>
    </row>
    <row r="169" spans="1:22" ht="15.75" customHeight="1">
      <c r="A169" s="316"/>
      <c r="B169" s="316"/>
      <c r="C169" s="317"/>
      <c r="D169" s="316"/>
      <c r="E169" s="318"/>
      <c r="F169" s="317"/>
      <c r="G169" s="316"/>
      <c r="H169" s="316"/>
      <c r="I169" s="316"/>
      <c r="J169" s="316"/>
      <c r="K169" s="316"/>
      <c r="L169" s="325"/>
      <c r="M169" s="316"/>
      <c r="N169" s="316"/>
      <c r="O169" s="316"/>
      <c r="P169" s="316"/>
      <c r="Q169" s="316"/>
      <c r="R169" s="325"/>
      <c r="S169" s="316"/>
      <c r="T169" s="316"/>
      <c r="U169" s="316"/>
      <c r="V169" s="327"/>
    </row>
    <row r="170" spans="1:22" ht="15.75" customHeight="1">
      <c r="A170" s="316"/>
      <c r="B170" s="316"/>
      <c r="C170" s="317"/>
      <c r="D170" s="316"/>
      <c r="E170" s="318"/>
      <c r="F170" s="317"/>
      <c r="G170" s="316"/>
      <c r="H170" s="316"/>
      <c r="I170" s="316"/>
      <c r="J170" s="316"/>
      <c r="K170" s="316"/>
      <c r="L170" s="325"/>
      <c r="M170" s="316"/>
      <c r="N170" s="316"/>
      <c r="O170" s="316"/>
      <c r="P170" s="316"/>
      <c r="Q170" s="316"/>
      <c r="R170" s="325"/>
      <c r="S170" s="316"/>
      <c r="T170" s="316"/>
      <c r="U170" s="316"/>
      <c r="V170" s="327"/>
    </row>
    <row r="171" spans="1:22" ht="15.75" customHeight="1">
      <c r="A171" s="316"/>
      <c r="B171" s="316"/>
      <c r="C171" s="317"/>
      <c r="D171" s="316"/>
      <c r="E171" s="318"/>
      <c r="F171" s="317"/>
      <c r="G171" s="316"/>
      <c r="H171" s="316"/>
      <c r="I171" s="316"/>
      <c r="J171" s="316"/>
      <c r="K171" s="316"/>
      <c r="L171" s="325"/>
      <c r="M171" s="316"/>
      <c r="N171" s="316"/>
      <c r="O171" s="316"/>
      <c r="P171" s="316"/>
      <c r="Q171" s="316"/>
      <c r="R171" s="325"/>
      <c r="S171" s="316"/>
      <c r="T171" s="316"/>
      <c r="U171" s="316"/>
      <c r="V171" s="327"/>
    </row>
    <row r="172" spans="1:22" ht="15.75" customHeight="1">
      <c r="A172" s="316"/>
      <c r="B172" s="316"/>
      <c r="C172" s="317"/>
      <c r="D172" s="316"/>
      <c r="E172" s="318"/>
      <c r="F172" s="317"/>
      <c r="G172" s="316"/>
      <c r="H172" s="316"/>
      <c r="I172" s="316"/>
      <c r="J172" s="316"/>
      <c r="K172" s="316"/>
      <c r="L172" s="325"/>
      <c r="M172" s="316"/>
      <c r="N172" s="316"/>
      <c r="O172" s="316"/>
      <c r="P172" s="316"/>
      <c r="Q172" s="316"/>
      <c r="R172" s="325"/>
      <c r="S172" s="316"/>
      <c r="T172" s="316"/>
      <c r="U172" s="316"/>
      <c r="V172" s="327"/>
    </row>
    <row r="173" spans="1:22" ht="15.75" customHeight="1">
      <c r="A173" s="316"/>
      <c r="B173" s="316"/>
      <c r="C173" s="317"/>
      <c r="D173" s="316"/>
      <c r="E173" s="318"/>
      <c r="F173" s="317"/>
      <c r="G173" s="316"/>
      <c r="H173" s="316"/>
      <c r="I173" s="316"/>
      <c r="J173" s="316"/>
      <c r="K173" s="316"/>
      <c r="L173" s="325"/>
      <c r="M173" s="316"/>
      <c r="N173" s="316"/>
      <c r="O173" s="316"/>
      <c r="P173" s="316"/>
      <c r="Q173" s="316"/>
      <c r="R173" s="325"/>
      <c r="S173" s="316"/>
      <c r="T173" s="316"/>
      <c r="U173" s="316"/>
      <c r="V173" s="327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68">
    <mergeCell ref="A1:B1"/>
    <mergeCell ref="A2:V2"/>
    <mergeCell ref="U3:V3"/>
    <mergeCell ref="A4:C4"/>
    <mergeCell ref="D4:F4"/>
    <mergeCell ref="G4:I4"/>
    <mergeCell ref="J4:L4"/>
    <mergeCell ref="M4:U4"/>
    <mergeCell ref="A5:B5"/>
    <mergeCell ref="D5:E5"/>
    <mergeCell ref="M5:O5"/>
    <mergeCell ref="P5:R5"/>
    <mergeCell ref="S5:U5"/>
    <mergeCell ref="A7:F7"/>
    <mergeCell ref="A9:A20"/>
    <mergeCell ref="A22:A48"/>
    <mergeCell ref="A50:A65"/>
    <mergeCell ref="A67:A78"/>
    <mergeCell ref="A80:A122"/>
    <mergeCell ref="A124:A125"/>
    <mergeCell ref="A127:A129"/>
    <mergeCell ref="A131:A133"/>
    <mergeCell ref="A135:A145"/>
    <mergeCell ref="A147:A148"/>
    <mergeCell ref="A150:A153"/>
    <mergeCell ref="A157:A160"/>
    <mergeCell ref="B9:B11"/>
    <mergeCell ref="B12:B16"/>
    <mergeCell ref="B18:B20"/>
    <mergeCell ref="B22:B35"/>
    <mergeCell ref="B38:B40"/>
    <mergeCell ref="B41:B43"/>
    <mergeCell ref="B53:B56"/>
    <mergeCell ref="B57:B59"/>
    <mergeCell ref="B61:B65"/>
    <mergeCell ref="B70:B72"/>
    <mergeCell ref="B74:B78"/>
    <mergeCell ref="B80:B93"/>
    <mergeCell ref="B94:B121"/>
    <mergeCell ref="B131:B132"/>
    <mergeCell ref="B135:B139"/>
    <mergeCell ref="B142:B144"/>
    <mergeCell ref="C5:C6"/>
    <mergeCell ref="C9:C11"/>
    <mergeCell ref="C12:C16"/>
    <mergeCell ref="C18:C20"/>
    <mergeCell ref="C22:C35"/>
    <mergeCell ref="C38:C40"/>
    <mergeCell ref="C41:C43"/>
    <mergeCell ref="C53:C56"/>
    <mergeCell ref="C57:C59"/>
    <mergeCell ref="C61:C65"/>
    <mergeCell ref="C70:C72"/>
    <mergeCell ref="C74:C78"/>
    <mergeCell ref="C80:C93"/>
    <mergeCell ref="C94:C121"/>
    <mergeCell ref="C131:C132"/>
    <mergeCell ref="C135:C139"/>
    <mergeCell ref="C142:C144"/>
    <mergeCell ref="D131:D132"/>
    <mergeCell ref="F5:F6"/>
    <mergeCell ref="G5:G6"/>
    <mergeCell ref="H5:H6"/>
    <mergeCell ref="I5:I6"/>
    <mergeCell ref="J5:J6"/>
    <mergeCell ref="K5:K6"/>
    <mergeCell ref="L5:L6"/>
    <mergeCell ref="V4:V6"/>
  </mergeCells>
  <printOptions horizontalCentered="1"/>
  <pageMargins left="0" right="0" top="0.20833333333333334" bottom="0.20069444444444445" header="0.5076388888888889" footer="0.5076388888888889"/>
  <pageSetup fitToHeight="0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SheetLayoutView="100" workbookViewId="0" topLeftCell="A1">
      <selection activeCell="E14" sqref="E14"/>
    </sheetView>
  </sheetViews>
  <sheetFormatPr defaultColWidth="9.33203125" defaultRowHeight="12.75"/>
  <cols>
    <col min="1" max="1" width="67.83203125" style="0" customWidth="1"/>
    <col min="2" max="2" width="16" style="0" customWidth="1"/>
    <col min="3" max="4" width="17.83203125" style="0" customWidth="1"/>
    <col min="5" max="5" width="11.83203125" style="0" customWidth="1"/>
    <col min="6" max="16384" width="69.16015625" style="0" customWidth="1"/>
  </cols>
  <sheetData>
    <row r="1" spans="1:4" s="162" customFormat="1" ht="13.5">
      <c r="A1" s="102" t="s">
        <v>223</v>
      </c>
      <c r="B1" s="102"/>
      <c r="C1" s="102"/>
      <c r="D1" s="102"/>
    </row>
    <row r="2" spans="1:5" s="162" customFormat="1" ht="20.25">
      <c r="A2" s="169" t="s">
        <v>224</v>
      </c>
      <c r="B2" s="169"/>
      <c r="C2" s="169"/>
      <c r="D2" s="169"/>
      <c r="E2" s="169"/>
    </row>
    <row r="3" spans="1:5" s="163" customFormat="1" ht="15">
      <c r="A3" s="170"/>
      <c r="B3" s="170"/>
      <c r="C3" s="170"/>
      <c r="D3" s="170"/>
      <c r="E3" s="171" t="s">
        <v>225</v>
      </c>
    </row>
    <row r="4" spans="1:5" s="164" customFormat="1" ht="14.25">
      <c r="A4" s="172" t="s">
        <v>226</v>
      </c>
      <c r="B4" s="173" t="s">
        <v>7</v>
      </c>
      <c r="C4" s="173" t="s">
        <v>8</v>
      </c>
      <c r="D4" s="173" t="s">
        <v>9</v>
      </c>
      <c r="E4" s="174" t="s">
        <v>5</v>
      </c>
    </row>
    <row r="5" spans="1:5" s="165" customFormat="1" ht="15">
      <c r="A5" s="175" t="s">
        <v>44</v>
      </c>
      <c r="B5" s="176">
        <f>SUM(B6,B51,B54,B59,B64)</f>
        <v>0.672</v>
      </c>
      <c r="C5" s="176">
        <f>SUM(C6,C51,C54,C59,C64)</f>
        <v>4772.002906999999</v>
      </c>
      <c r="D5" s="176">
        <f>SUM(D6,D51,D54,D59,D64)</f>
        <v>4771.330907</v>
      </c>
      <c r="E5" s="177"/>
    </row>
    <row r="6" spans="1:5" s="165" customFormat="1" ht="15">
      <c r="A6" s="175" t="s">
        <v>227</v>
      </c>
      <c r="B6" s="178">
        <f>SUM(B7:B49)</f>
        <v>0.672</v>
      </c>
      <c r="C6" s="179">
        <f>SUM(C7:C49)</f>
        <v>4672.002906999999</v>
      </c>
      <c r="D6" s="180">
        <f>C6-B6</f>
        <v>4671.330907</v>
      </c>
      <c r="E6" s="177"/>
    </row>
    <row r="7" spans="1:5" s="165" customFormat="1" ht="15">
      <c r="A7" s="181" t="s">
        <v>228</v>
      </c>
      <c r="B7" s="182"/>
      <c r="C7" s="182">
        <v>10</v>
      </c>
      <c r="D7" s="182">
        <f>C7-B7</f>
        <v>10</v>
      </c>
      <c r="E7" s="183"/>
    </row>
    <row r="8" spans="1:5" s="165" customFormat="1" ht="27">
      <c r="A8" s="181" t="s">
        <v>229</v>
      </c>
      <c r="B8" s="182">
        <v>0</v>
      </c>
      <c r="C8" s="182">
        <v>30</v>
      </c>
      <c r="D8" s="182">
        <f aca="true" t="shared" si="0" ref="D8:D24">C8-B8</f>
        <v>30</v>
      </c>
      <c r="E8" s="183"/>
    </row>
    <row r="9" spans="1:5" s="165" customFormat="1" ht="15">
      <c r="A9" s="181" t="s">
        <v>230</v>
      </c>
      <c r="B9" s="182">
        <v>0</v>
      </c>
      <c r="C9" s="182">
        <v>80</v>
      </c>
      <c r="D9" s="182">
        <f t="shared" si="0"/>
        <v>80</v>
      </c>
      <c r="E9" s="183"/>
    </row>
    <row r="10" spans="1:5" s="165" customFormat="1" ht="15">
      <c r="A10" s="181" t="s">
        <v>231</v>
      </c>
      <c r="B10" s="182">
        <v>0</v>
      </c>
      <c r="C10" s="182">
        <v>50</v>
      </c>
      <c r="D10" s="182">
        <f t="shared" si="0"/>
        <v>50</v>
      </c>
      <c r="E10" s="183"/>
    </row>
    <row r="11" spans="1:5" s="165" customFormat="1" ht="15">
      <c r="A11" s="181" t="s">
        <v>232</v>
      </c>
      <c r="B11" s="182">
        <v>0</v>
      </c>
      <c r="C11" s="182">
        <v>10</v>
      </c>
      <c r="D11" s="182">
        <f t="shared" si="0"/>
        <v>10</v>
      </c>
      <c r="E11" s="183"/>
    </row>
    <row r="12" spans="1:5" s="165" customFormat="1" ht="27">
      <c r="A12" s="181" t="s">
        <v>233</v>
      </c>
      <c r="B12" s="182">
        <v>0</v>
      </c>
      <c r="C12" s="182">
        <v>9</v>
      </c>
      <c r="D12" s="182">
        <f t="shared" si="0"/>
        <v>9</v>
      </c>
      <c r="E12" s="183"/>
    </row>
    <row r="13" spans="1:5" s="165" customFormat="1" ht="27">
      <c r="A13" s="181" t="s">
        <v>234</v>
      </c>
      <c r="B13" s="182">
        <v>0</v>
      </c>
      <c r="C13" s="182">
        <v>100</v>
      </c>
      <c r="D13" s="182">
        <f t="shared" si="0"/>
        <v>100</v>
      </c>
      <c r="E13" s="183"/>
    </row>
    <row r="14" spans="1:5" s="165" customFormat="1" ht="27">
      <c r="A14" s="181" t="s">
        <v>235</v>
      </c>
      <c r="B14" s="182">
        <v>0</v>
      </c>
      <c r="C14" s="182">
        <v>81</v>
      </c>
      <c r="D14" s="182">
        <f t="shared" si="0"/>
        <v>81</v>
      </c>
      <c r="E14" s="183"/>
    </row>
    <row r="15" spans="1:5" s="165" customFormat="1" ht="15">
      <c r="A15" s="181" t="s">
        <v>236</v>
      </c>
      <c r="B15" s="182">
        <v>0</v>
      </c>
      <c r="C15" s="182">
        <v>50</v>
      </c>
      <c r="D15" s="182">
        <f t="shared" si="0"/>
        <v>50</v>
      </c>
      <c r="E15" s="183"/>
    </row>
    <row r="16" spans="1:5" s="165" customFormat="1" ht="15">
      <c r="A16" s="181" t="s">
        <v>237</v>
      </c>
      <c r="B16" s="182">
        <v>0</v>
      </c>
      <c r="C16" s="182">
        <f>1279981.93/10000</f>
        <v>127.998193</v>
      </c>
      <c r="D16" s="182">
        <f t="shared" si="0"/>
        <v>127.998193</v>
      </c>
      <c r="E16" s="183"/>
    </row>
    <row r="17" spans="1:5" s="165" customFormat="1" ht="27">
      <c r="A17" s="181" t="s">
        <v>238</v>
      </c>
      <c r="B17" s="182">
        <v>0</v>
      </c>
      <c r="C17" s="182">
        <v>533</v>
      </c>
      <c r="D17" s="182">
        <f t="shared" si="0"/>
        <v>533</v>
      </c>
      <c r="E17" s="183"/>
    </row>
    <row r="18" spans="1:5" s="165" customFormat="1" ht="15">
      <c r="A18" s="181" t="s">
        <v>239</v>
      </c>
      <c r="B18" s="182">
        <v>0</v>
      </c>
      <c r="C18" s="182">
        <v>8.47</v>
      </c>
      <c r="D18" s="182">
        <f t="shared" si="0"/>
        <v>8.47</v>
      </c>
      <c r="E18" s="183"/>
    </row>
    <row r="19" spans="1:5" s="165" customFormat="1" ht="15">
      <c r="A19" s="184" t="s">
        <v>240</v>
      </c>
      <c r="B19" s="185">
        <v>0</v>
      </c>
      <c r="C19" s="185">
        <v>75</v>
      </c>
      <c r="D19" s="182">
        <f t="shared" si="0"/>
        <v>75</v>
      </c>
      <c r="E19" s="186"/>
    </row>
    <row r="20" spans="1:5" s="165" customFormat="1" ht="27">
      <c r="A20" s="184" t="s">
        <v>241</v>
      </c>
      <c r="B20" s="185">
        <v>0</v>
      </c>
      <c r="C20" s="185">
        <v>40</v>
      </c>
      <c r="D20" s="182">
        <f t="shared" si="0"/>
        <v>40</v>
      </c>
      <c r="E20" s="186"/>
    </row>
    <row r="21" spans="1:5" s="165" customFormat="1" ht="15">
      <c r="A21" s="184" t="s">
        <v>242</v>
      </c>
      <c r="B21" s="185">
        <v>0</v>
      </c>
      <c r="C21" s="185">
        <v>450</v>
      </c>
      <c r="D21" s="182">
        <f t="shared" si="0"/>
        <v>450</v>
      </c>
      <c r="E21" s="186"/>
    </row>
    <row r="22" spans="1:5" s="165" customFormat="1" ht="15">
      <c r="A22" s="184" t="s">
        <v>243</v>
      </c>
      <c r="B22" s="185">
        <v>0</v>
      </c>
      <c r="C22" s="185">
        <v>1</v>
      </c>
      <c r="D22" s="182">
        <f t="shared" si="0"/>
        <v>1</v>
      </c>
      <c r="E22" s="186"/>
    </row>
    <row r="23" spans="1:5" s="165" customFormat="1" ht="15">
      <c r="A23" s="184" t="s">
        <v>244</v>
      </c>
      <c r="B23" s="185">
        <v>0</v>
      </c>
      <c r="C23" s="185">
        <v>15</v>
      </c>
      <c r="D23" s="182">
        <f t="shared" si="0"/>
        <v>15</v>
      </c>
      <c r="E23" s="186"/>
    </row>
    <row r="24" spans="1:5" s="165" customFormat="1" ht="15">
      <c r="A24" s="184" t="s">
        <v>245</v>
      </c>
      <c r="B24" s="185">
        <v>0</v>
      </c>
      <c r="C24" s="185">
        <v>20</v>
      </c>
      <c r="D24" s="182">
        <f t="shared" si="0"/>
        <v>20</v>
      </c>
      <c r="E24" s="186"/>
    </row>
    <row r="25" spans="1:5" s="165" customFormat="1" ht="27">
      <c r="A25" s="184" t="s">
        <v>246</v>
      </c>
      <c r="B25" s="185">
        <v>0</v>
      </c>
      <c r="C25" s="185">
        <v>25</v>
      </c>
      <c r="D25" s="182">
        <f aca="true" t="shared" si="1" ref="D25:D48">C25-B25</f>
        <v>25</v>
      </c>
      <c r="E25" s="186"/>
    </row>
    <row r="26" spans="1:5" s="165" customFormat="1" ht="15">
      <c r="A26" s="184" t="s">
        <v>247</v>
      </c>
      <c r="B26" s="185">
        <v>0</v>
      </c>
      <c r="C26" s="185">
        <v>7</v>
      </c>
      <c r="D26" s="182">
        <f t="shared" si="1"/>
        <v>7</v>
      </c>
      <c r="E26" s="186"/>
    </row>
    <row r="27" spans="1:5" s="165" customFormat="1" ht="15">
      <c r="A27" s="184" t="s">
        <v>248</v>
      </c>
      <c r="B27" s="185">
        <v>0</v>
      </c>
      <c r="C27" s="185">
        <v>8</v>
      </c>
      <c r="D27" s="182">
        <f t="shared" si="1"/>
        <v>8</v>
      </c>
      <c r="E27" s="186"/>
    </row>
    <row r="28" spans="1:5" s="165" customFormat="1" ht="27">
      <c r="A28" s="184" t="s">
        <v>249</v>
      </c>
      <c r="B28" s="185">
        <v>0</v>
      </c>
      <c r="C28" s="185">
        <v>26</v>
      </c>
      <c r="D28" s="182">
        <f t="shared" si="1"/>
        <v>26</v>
      </c>
      <c r="E28" s="186"/>
    </row>
    <row r="29" spans="1:5" s="165" customFormat="1" ht="15">
      <c r="A29" s="184" t="s">
        <v>250</v>
      </c>
      <c r="B29" s="185">
        <v>0</v>
      </c>
      <c r="C29" s="185">
        <v>0</v>
      </c>
      <c r="D29" s="182">
        <f t="shared" si="1"/>
        <v>0</v>
      </c>
      <c r="E29" s="186"/>
    </row>
    <row r="30" spans="1:5" s="165" customFormat="1" ht="15">
      <c r="A30" s="184" t="s">
        <v>251</v>
      </c>
      <c r="B30" s="185">
        <v>0</v>
      </c>
      <c r="C30" s="185">
        <v>5</v>
      </c>
      <c r="D30" s="182">
        <f t="shared" si="1"/>
        <v>5</v>
      </c>
      <c r="E30" s="186"/>
    </row>
    <row r="31" spans="1:5" s="165" customFormat="1" ht="15">
      <c r="A31" s="184" t="s">
        <v>252</v>
      </c>
      <c r="B31" s="185">
        <v>0</v>
      </c>
      <c r="C31" s="185">
        <v>4</v>
      </c>
      <c r="D31" s="182">
        <f t="shared" si="1"/>
        <v>4</v>
      </c>
      <c r="E31" s="186"/>
    </row>
    <row r="32" spans="1:5" s="165" customFormat="1" ht="15">
      <c r="A32" s="184" t="s">
        <v>253</v>
      </c>
      <c r="B32" s="185">
        <v>0</v>
      </c>
      <c r="C32" s="185">
        <f>58037.83/10000</f>
        <v>5.803783</v>
      </c>
      <c r="D32" s="182">
        <f t="shared" si="1"/>
        <v>5.803783</v>
      </c>
      <c r="E32" s="186"/>
    </row>
    <row r="33" spans="1:5" s="165" customFormat="1" ht="15">
      <c r="A33" s="184" t="s">
        <v>254</v>
      </c>
      <c r="B33" s="185">
        <v>0</v>
      </c>
      <c r="C33" s="185">
        <v>20</v>
      </c>
      <c r="D33" s="182">
        <f t="shared" si="1"/>
        <v>20</v>
      </c>
      <c r="E33" s="186"/>
    </row>
    <row r="34" spans="1:5" s="165" customFormat="1" ht="27">
      <c r="A34" s="184" t="s">
        <v>255</v>
      </c>
      <c r="B34" s="185">
        <v>0</v>
      </c>
      <c r="C34" s="185">
        <v>213</v>
      </c>
      <c r="D34" s="182">
        <f t="shared" si="1"/>
        <v>213</v>
      </c>
      <c r="E34" s="186"/>
    </row>
    <row r="35" spans="1:5" s="165" customFormat="1" ht="27">
      <c r="A35" s="184" t="s">
        <v>256</v>
      </c>
      <c r="B35" s="185">
        <v>0</v>
      </c>
      <c r="C35" s="185">
        <v>50</v>
      </c>
      <c r="D35" s="182">
        <f t="shared" si="1"/>
        <v>50</v>
      </c>
      <c r="E35" s="186"/>
    </row>
    <row r="36" spans="1:5" s="165" customFormat="1" ht="27">
      <c r="A36" s="184" t="s">
        <v>257</v>
      </c>
      <c r="B36" s="185">
        <v>0</v>
      </c>
      <c r="C36" s="185">
        <v>5</v>
      </c>
      <c r="D36" s="182">
        <f t="shared" si="1"/>
        <v>5</v>
      </c>
      <c r="E36" s="186"/>
    </row>
    <row r="37" spans="1:5" s="165" customFormat="1" ht="27">
      <c r="A37" s="184" t="s">
        <v>258</v>
      </c>
      <c r="B37" s="185">
        <v>0</v>
      </c>
      <c r="C37" s="185">
        <v>10</v>
      </c>
      <c r="D37" s="182">
        <f t="shared" si="1"/>
        <v>10</v>
      </c>
      <c r="E37" s="186"/>
    </row>
    <row r="38" spans="1:5" s="165" customFormat="1" ht="27">
      <c r="A38" s="184" t="s">
        <v>259</v>
      </c>
      <c r="B38" s="185">
        <v>0</v>
      </c>
      <c r="C38" s="185">
        <v>44</v>
      </c>
      <c r="D38" s="182">
        <f t="shared" si="1"/>
        <v>44</v>
      </c>
      <c r="E38" s="186"/>
    </row>
    <row r="39" spans="1:5" s="165" customFormat="1" ht="27">
      <c r="A39" s="184" t="s">
        <v>260</v>
      </c>
      <c r="B39" s="185">
        <v>0</v>
      </c>
      <c r="C39" s="185">
        <v>40</v>
      </c>
      <c r="D39" s="182">
        <f t="shared" si="1"/>
        <v>40</v>
      </c>
      <c r="E39" s="186"/>
    </row>
    <row r="40" spans="1:5" s="165" customFormat="1" ht="15">
      <c r="A40" s="184" t="s">
        <v>261</v>
      </c>
      <c r="B40" s="185">
        <v>0</v>
      </c>
      <c r="C40" s="185">
        <v>20</v>
      </c>
      <c r="D40" s="182">
        <f t="shared" si="1"/>
        <v>20</v>
      </c>
      <c r="E40" s="186"/>
    </row>
    <row r="41" spans="1:5" s="165" customFormat="1" ht="15">
      <c r="A41" s="184" t="s">
        <v>262</v>
      </c>
      <c r="B41" s="185">
        <v>0</v>
      </c>
      <c r="C41" s="185">
        <v>66.46</v>
      </c>
      <c r="D41" s="182">
        <f aca="true" t="shared" si="2" ref="D41:D52">C41-B41</f>
        <v>66.46</v>
      </c>
      <c r="E41" s="186"/>
    </row>
    <row r="42" spans="1:5" s="165" customFormat="1" ht="15">
      <c r="A42" s="184" t="s">
        <v>263</v>
      </c>
      <c r="B42" s="185">
        <v>0</v>
      </c>
      <c r="C42" s="185">
        <v>3</v>
      </c>
      <c r="D42" s="182">
        <f t="shared" si="2"/>
        <v>3</v>
      </c>
      <c r="E42" s="186"/>
    </row>
    <row r="43" spans="1:5" s="165" customFormat="1" ht="15">
      <c r="A43" s="184" t="s">
        <v>264</v>
      </c>
      <c r="B43" s="185">
        <v>0</v>
      </c>
      <c r="C43" s="185">
        <v>63.96</v>
      </c>
      <c r="D43" s="182">
        <f t="shared" si="2"/>
        <v>63.96</v>
      </c>
      <c r="E43" s="186"/>
    </row>
    <row r="44" spans="1:5" s="165" customFormat="1" ht="15">
      <c r="A44" s="184" t="s">
        <v>265</v>
      </c>
      <c r="B44" s="185">
        <v>0</v>
      </c>
      <c r="C44" s="185">
        <v>2</v>
      </c>
      <c r="D44" s="182">
        <f t="shared" si="2"/>
        <v>2</v>
      </c>
      <c r="E44" s="186"/>
    </row>
    <row r="45" spans="1:5" s="165" customFormat="1" ht="15">
      <c r="A45" s="184" t="s">
        <v>266</v>
      </c>
      <c r="B45" s="185">
        <v>0</v>
      </c>
      <c r="C45" s="185">
        <v>31.464063</v>
      </c>
      <c r="D45" s="182">
        <f t="shared" si="2"/>
        <v>31.464063</v>
      </c>
      <c r="E45" s="186"/>
    </row>
    <row r="46" spans="1:5" s="165" customFormat="1" ht="15">
      <c r="A46" s="184" t="s">
        <v>267</v>
      </c>
      <c r="B46" s="185">
        <v>0</v>
      </c>
      <c r="C46" s="185">
        <v>77.14</v>
      </c>
      <c r="D46" s="182">
        <f t="shared" si="2"/>
        <v>77.14</v>
      </c>
      <c r="E46" s="186"/>
    </row>
    <row r="47" spans="1:5" s="165" customFormat="1" ht="15">
      <c r="A47" s="184" t="s">
        <v>268</v>
      </c>
      <c r="B47" s="185">
        <v>0</v>
      </c>
      <c r="C47" s="185">
        <v>375</v>
      </c>
      <c r="D47" s="182">
        <f t="shared" si="2"/>
        <v>375</v>
      </c>
      <c r="E47" s="186"/>
    </row>
    <row r="48" spans="1:5" s="165" customFormat="1" ht="15">
      <c r="A48" s="184" t="s">
        <v>269</v>
      </c>
      <c r="B48" s="185">
        <v>0</v>
      </c>
      <c r="C48" s="185">
        <v>1879.034868</v>
      </c>
      <c r="D48" s="182">
        <f t="shared" si="2"/>
        <v>1879.034868</v>
      </c>
      <c r="E48" s="186"/>
    </row>
    <row r="49" spans="1:5" s="165" customFormat="1" ht="15">
      <c r="A49" s="184" t="s">
        <v>270</v>
      </c>
      <c r="B49" s="185">
        <v>0.672</v>
      </c>
      <c r="C49" s="185">
        <v>0.672</v>
      </c>
      <c r="D49" s="182">
        <f t="shared" si="2"/>
        <v>0</v>
      </c>
      <c r="E49" s="186"/>
    </row>
    <row r="50" spans="1:5" s="165" customFormat="1" ht="15">
      <c r="A50" s="184"/>
      <c r="B50" s="185"/>
      <c r="C50" s="185"/>
      <c r="D50" s="182">
        <f t="shared" si="2"/>
        <v>0</v>
      </c>
      <c r="E50" s="186"/>
    </row>
    <row r="51" spans="1:5" s="166" customFormat="1" ht="15">
      <c r="A51" s="187" t="s">
        <v>271</v>
      </c>
      <c r="B51" s="188">
        <f>SUM(B52:B53)</f>
        <v>0</v>
      </c>
      <c r="C51" s="188">
        <f>SUM(C52:C53)</f>
        <v>100</v>
      </c>
      <c r="D51" s="182">
        <f t="shared" si="2"/>
        <v>100</v>
      </c>
      <c r="E51" s="189"/>
    </row>
    <row r="52" spans="1:5" s="165" customFormat="1" ht="15">
      <c r="A52" s="184" t="s">
        <v>272</v>
      </c>
      <c r="B52" s="185">
        <v>0</v>
      </c>
      <c r="C52" s="185">
        <v>100</v>
      </c>
      <c r="D52" s="182">
        <f t="shared" si="2"/>
        <v>100</v>
      </c>
      <c r="E52" s="186"/>
    </row>
    <row r="53" spans="1:5" s="165" customFormat="1" ht="15">
      <c r="A53" s="184"/>
      <c r="B53" s="185"/>
      <c r="C53" s="185"/>
      <c r="D53" s="182">
        <f aca="true" t="shared" si="3" ref="D53:D68">C53-B53</f>
        <v>0</v>
      </c>
      <c r="E53" s="186"/>
    </row>
    <row r="54" spans="1:5" s="167" customFormat="1" ht="15">
      <c r="A54" s="187" t="s">
        <v>273</v>
      </c>
      <c r="B54" s="190">
        <f>SUM(B55:B58)</f>
        <v>0</v>
      </c>
      <c r="C54" s="190">
        <f>SUM(C55:C58)</f>
        <v>0</v>
      </c>
      <c r="D54" s="182">
        <f t="shared" si="3"/>
        <v>0</v>
      </c>
      <c r="E54" s="191"/>
    </row>
    <row r="55" spans="1:5" s="165" customFormat="1" ht="15">
      <c r="A55" s="184" t="s">
        <v>274</v>
      </c>
      <c r="B55" s="185"/>
      <c r="C55" s="185"/>
      <c r="D55" s="182">
        <f t="shared" si="3"/>
        <v>0</v>
      </c>
      <c r="E55" s="186"/>
    </row>
    <row r="56" spans="1:5" s="165" customFormat="1" ht="15">
      <c r="A56" s="184" t="s">
        <v>274</v>
      </c>
      <c r="B56" s="185"/>
      <c r="C56" s="185"/>
      <c r="D56" s="182">
        <f t="shared" si="3"/>
        <v>0</v>
      </c>
      <c r="E56" s="186"/>
    </row>
    <row r="57" spans="1:5" s="165" customFormat="1" ht="15">
      <c r="A57" s="184" t="s">
        <v>274</v>
      </c>
      <c r="B57" s="185"/>
      <c r="C57" s="185"/>
      <c r="D57" s="182">
        <f t="shared" si="3"/>
        <v>0</v>
      </c>
      <c r="E57" s="186"/>
    </row>
    <row r="58" spans="1:5" s="165" customFormat="1" ht="15">
      <c r="A58" s="184" t="s">
        <v>275</v>
      </c>
      <c r="B58" s="185"/>
      <c r="C58" s="185"/>
      <c r="D58" s="182">
        <f t="shared" si="3"/>
        <v>0</v>
      </c>
      <c r="E58" s="186"/>
    </row>
    <row r="59" spans="1:5" s="167" customFormat="1" ht="27">
      <c r="A59" s="187" t="s">
        <v>276</v>
      </c>
      <c r="B59" s="190">
        <f>SUM(B60:B63)</f>
        <v>0</v>
      </c>
      <c r="C59" s="190">
        <f>SUM(C60:C63)</f>
        <v>0</v>
      </c>
      <c r="D59" s="182">
        <f t="shared" si="3"/>
        <v>0</v>
      </c>
      <c r="E59" s="191"/>
    </row>
    <row r="60" spans="1:5" s="165" customFormat="1" ht="15">
      <c r="A60" s="184" t="s">
        <v>274</v>
      </c>
      <c r="B60" s="185"/>
      <c r="C60" s="185"/>
      <c r="D60" s="182">
        <f t="shared" si="3"/>
        <v>0</v>
      </c>
      <c r="E60" s="186"/>
    </row>
    <row r="61" spans="1:5" s="165" customFormat="1" ht="15">
      <c r="A61" s="184" t="s">
        <v>274</v>
      </c>
      <c r="B61" s="185"/>
      <c r="C61" s="185"/>
      <c r="D61" s="182">
        <f t="shared" si="3"/>
        <v>0</v>
      </c>
      <c r="E61" s="186"/>
    </row>
    <row r="62" spans="1:5" s="165" customFormat="1" ht="15">
      <c r="A62" s="184" t="s">
        <v>274</v>
      </c>
      <c r="B62" s="185"/>
      <c r="C62" s="185"/>
      <c r="D62" s="182">
        <f t="shared" si="3"/>
        <v>0</v>
      </c>
      <c r="E62" s="186"/>
    </row>
    <row r="63" spans="1:5" s="165" customFormat="1" ht="15">
      <c r="A63" s="184" t="s">
        <v>275</v>
      </c>
      <c r="B63" s="185"/>
      <c r="C63" s="185"/>
      <c r="D63" s="182">
        <f t="shared" si="3"/>
        <v>0</v>
      </c>
      <c r="E63" s="186"/>
    </row>
    <row r="64" spans="1:5" s="165" customFormat="1" ht="15">
      <c r="A64" s="187" t="s">
        <v>277</v>
      </c>
      <c r="B64" s="185">
        <f>SUM(B65:B68)</f>
        <v>0</v>
      </c>
      <c r="C64" s="185">
        <f>SUM(C65:C68)</f>
        <v>0</v>
      </c>
      <c r="D64" s="182">
        <f t="shared" si="3"/>
        <v>0</v>
      </c>
      <c r="E64" s="186"/>
    </row>
    <row r="65" spans="1:5" s="165" customFormat="1" ht="15">
      <c r="A65" s="184" t="s">
        <v>274</v>
      </c>
      <c r="B65" s="185"/>
      <c r="C65" s="185"/>
      <c r="D65" s="182">
        <f t="shared" si="3"/>
        <v>0</v>
      </c>
      <c r="E65" s="186"/>
    </row>
    <row r="66" spans="1:5" s="165" customFormat="1" ht="15">
      <c r="A66" s="184" t="s">
        <v>274</v>
      </c>
      <c r="B66" s="185"/>
      <c r="C66" s="185"/>
      <c r="D66" s="182">
        <f t="shared" si="3"/>
        <v>0</v>
      </c>
      <c r="E66" s="186"/>
    </row>
    <row r="67" spans="1:5" s="165" customFormat="1" ht="15">
      <c r="A67" s="184" t="s">
        <v>274</v>
      </c>
      <c r="B67" s="185"/>
      <c r="C67" s="185"/>
      <c r="D67" s="182">
        <f t="shared" si="3"/>
        <v>0</v>
      </c>
      <c r="E67" s="186"/>
    </row>
    <row r="68" spans="1:5" s="165" customFormat="1" ht="15.75">
      <c r="A68" s="192" t="s">
        <v>275</v>
      </c>
      <c r="B68" s="193"/>
      <c r="C68" s="193"/>
      <c r="D68" s="194">
        <f t="shared" si="3"/>
        <v>0</v>
      </c>
      <c r="E68" s="195"/>
    </row>
    <row r="69" spans="1:5" s="168" customFormat="1" ht="15">
      <c r="A69" s="196" t="s">
        <v>278</v>
      </c>
      <c r="B69" s="196"/>
      <c r="C69" s="196"/>
      <c r="D69" s="196"/>
      <c r="E69" s="196"/>
    </row>
    <row r="70" s="162" customFormat="1" ht="12.75"/>
    <row r="71" s="162" customFormat="1" ht="12.75"/>
  </sheetData>
  <sheetProtection/>
  <mergeCells count="3">
    <mergeCell ref="A1:B1"/>
    <mergeCell ref="A2:E2"/>
    <mergeCell ref="A69:E69"/>
  </mergeCells>
  <printOptions horizontalCentered="1"/>
  <pageMargins left="0.3576388888888889" right="0.3576388888888889" top="1" bottom="1" header="0.5" footer="0.5"/>
  <pageSetup fitToHeight="0" fitToWidth="1"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"/>
  <sheetViews>
    <sheetView zoomScale="80" zoomScaleNormal="80" zoomScaleSheetLayoutView="100" workbookViewId="0" topLeftCell="A1">
      <selection activeCell="AG9" sqref="AG9"/>
    </sheetView>
  </sheetViews>
  <sheetFormatPr defaultColWidth="12" defaultRowHeight="12.75"/>
  <cols>
    <col min="1" max="8" width="7.5" style="134" customWidth="1"/>
    <col min="9" max="9" width="5.83203125" style="134" customWidth="1"/>
    <col min="10" max="18" width="7.16015625" style="134" customWidth="1"/>
    <col min="19" max="19" width="8" style="134" customWidth="1"/>
    <col min="20" max="20" width="12.16015625" style="134" customWidth="1"/>
    <col min="21" max="27" width="7.5" style="134" customWidth="1"/>
    <col min="28" max="29" width="15.83203125" style="134" customWidth="1"/>
    <col min="30" max="37" width="7.16015625" style="134" customWidth="1"/>
    <col min="38" max="39" width="7.83203125" style="134" customWidth="1"/>
    <col min="40" max="16384" width="12" style="134" customWidth="1"/>
  </cols>
  <sheetData>
    <row r="1" s="133" customFormat="1" ht="30" customHeight="1">
      <c r="A1" s="133" t="s">
        <v>279</v>
      </c>
    </row>
    <row r="2" spans="1:39" s="134" customFormat="1" ht="22.5">
      <c r="A2" s="137" t="s">
        <v>280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</row>
    <row r="3" spans="1:39" s="134" customFormat="1" ht="27" customHeight="1">
      <c r="A3" s="138"/>
      <c r="B3" s="138"/>
      <c r="C3" s="138"/>
      <c r="D3" s="139"/>
      <c r="E3" s="139"/>
      <c r="S3" s="139"/>
      <c r="T3" s="138"/>
      <c r="U3" s="138"/>
      <c r="V3" s="138"/>
      <c r="W3" s="139"/>
      <c r="X3" s="139"/>
      <c r="AL3" s="139"/>
      <c r="AM3" s="154" t="s">
        <v>225</v>
      </c>
    </row>
    <row r="4" spans="1:39" s="135" customFormat="1" ht="27" customHeight="1">
      <c r="A4" s="140" t="s">
        <v>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7"/>
      <c r="T4" s="148" t="s">
        <v>8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55"/>
      <c r="AM4" s="156" t="s">
        <v>5</v>
      </c>
    </row>
    <row r="5" spans="1:39" s="136" customFormat="1" ht="94.5">
      <c r="A5" s="107" t="s">
        <v>226</v>
      </c>
      <c r="B5" s="108" t="s">
        <v>281</v>
      </c>
      <c r="C5" s="108" t="s">
        <v>282</v>
      </c>
      <c r="D5" s="108" t="s">
        <v>283</v>
      </c>
      <c r="E5" s="108" t="s">
        <v>284</v>
      </c>
      <c r="F5" s="108" t="s">
        <v>285</v>
      </c>
      <c r="G5" s="108" t="s">
        <v>286</v>
      </c>
      <c r="H5" s="108" t="s">
        <v>287</v>
      </c>
      <c r="I5" s="108" t="s">
        <v>44</v>
      </c>
      <c r="J5" s="146" t="s">
        <v>288</v>
      </c>
      <c r="K5" s="146" t="s">
        <v>289</v>
      </c>
      <c r="L5" s="110" t="s">
        <v>290</v>
      </c>
      <c r="M5" s="110" t="s">
        <v>291</v>
      </c>
      <c r="N5" s="110" t="s">
        <v>292</v>
      </c>
      <c r="O5" s="110" t="s">
        <v>293</v>
      </c>
      <c r="P5" s="110" t="s">
        <v>294</v>
      </c>
      <c r="Q5" s="110" t="s">
        <v>295</v>
      </c>
      <c r="R5" s="110" t="s">
        <v>296</v>
      </c>
      <c r="S5" s="122" t="s">
        <v>36</v>
      </c>
      <c r="T5" s="123" t="s">
        <v>226</v>
      </c>
      <c r="U5" s="108" t="s">
        <v>281</v>
      </c>
      <c r="V5" s="108" t="s">
        <v>282</v>
      </c>
      <c r="W5" s="108" t="s">
        <v>283</v>
      </c>
      <c r="X5" s="108" t="s">
        <v>284</v>
      </c>
      <c r="Y5" s="108" t="s">
        <v>285</v>
      </c>
      <c r="Z5" s="108" t="s">
        <v>286</v>
      </c>
      <c r="AA5" s="108" t="s">
        <v>287</v>
      </c>
      <c r="AB5" s="108" t="s">
        <v>44</v>
      </c>
      <c r="AC5" s="146" t="s">
        <v>288</v>
      </c>
      <c r="AD5" s="146" t="s">
        <v>289</v>
      </c>
      <c r="AE5" s="110" t="s">
        <v>290</v>
      </c>
      <c r="AF5" s="110" t="s">
        <v>291</v>
      </c>
      <c r="AG5" s="110" t="s">
        <v>292</v>
      </c>
      <c r="AH5" s="110" t="s">
        <v>293</v>
      </c>
      <c r="AI5" s="110" t="s">
        <v>294</v>
      </c>
      <c r="AJ5" s="110" t="s">
        <v>295</v>
      </c>
      <c r="AK5" s="110" t="s">
        <v>296</v>
      </c>
      <c r="AL5" s="157" t="s">
        <v>36</v>
      </c>
      <c r="AM5" s="158"/>
    </row>
    <row r="6" spans="1:39" s="136" customFormat="1" ht="57.75" customHeight="1">
      <c r="A6" s="107"/>
      <c r="B6" s="108"/>
      <c r="C6" s="108"/>
      <c r="D6" s="108"/>
      <c r="E6" s="108"/>
      <c r="F6" s="108"/>
      <c r="G6" s="108"/>
      <c r="H6" s="108"/>
      <c r="I6" s="108"/>
      <c r="J6" s="146"/>
      <c r="K6" s="146"/>
      <c r="L6" s="110"/>
      <c r="M6" s="110"/>
      <c r="N6" s="110"/>
      <c r="O6" s="110"/>
      <c r="P6" s="110"/>
      <c r="Q6" s="110"/>
      <c r="R6" s="110"/>
      <c r="S6" s="122"/>
      <c r="T6" s="149" t="s">
        <v>297</v>
      </c>
      <c r="U6" s="149">
        <v>2100601</v>
      </c>
      <c r="V6" s="149" t="s">
        <v>298</v>
      </c>
      <c r="W6" s="149" t="s">
        <v>299</v>
      </c>
      <c r="X6" s="149" t="s">
        <v>300</v>
      </c>
      <c r="Y6" s="108"/>
      <c r="Z6" s="108"/>
      <c r="AA6" s="108"/>
      <c r="AB6" s="152">
        <f aca="true" t="shared" si="0" ref="AB6:AB11">SUM(AC6:AL6)</f>
        <v>300000</v>
      </c>
      <c r="AC6" s="153">
        <v>300000</v>
      </c>
      <c r="AD6" s="146"/>
      <c r="AE6" s="110"/>
      <c r="AF6" s="110"/>
      <c r="AG6" s="110"/>
      <c r="AH6" s="110"/>
      <c r="AI6" s="110"/>
      <c r="AJ6" s="110"/>
      <c r="AK6" s="110"/>
      <c r="AL6" s="157"/>
      <c r="AM6" s="159"/>
    </row>
    <row r="7" spans="1:39" s="136" customFormat="1" ht="48.75" customHeight="1">
      <c r="A7" s="107"/>
      <c r="B7" s="108"/>
      <c r="C7" s="108"/>
      <c r="D7" s="108"/>
      <c r="E7" s="108"/>
      <c r="F7" s="108"/>
      <c r="G7" s="108"/>
      <c r="H7" s="108"/>
      <c r="I7" s="108"/>
      <c r="J7" s="146"/>
      <c r="K7" s="146"/>
      <c r="L7" s="110"/>
      <c r="M7" s="110"/>
      <c r="N7" s="110"/>
      <c r="O7" s="110"/>
      <c r="P7" s="110"/>
      <c r="Q7" s="110"/>
      <c r="R7" s="110"/>
      <c r="S7" s="122"/>
      <c r="T7" s="149" t="s">
        <v>301</v>
      </c>
      <c r="U7" s="149" t="s">
        <v>302</v>
      </c>
      <c r="V7" s="149" t="s">
        <v>298</v>
      </c>
      <c r="W7" s="149" t="s">
        <v>303</v>
      </c>
      <c r="X7" s="149" t="s">
        <v>304</v>
      </c>
      <c r="Y7" s="108"/>
      <c r="Z7" s="108"/>
      <c r="AA7" s="108"/>
      <c r="AB7" s="152">
        <f t="shared" si="0"/>
        <v>500000</v>
      </c>
      <c r="AC7" s="153">
        <v>500000</v>
      </c>
      <c r="AD7" s="146"/>
      <c r="AE7" s="110"/>
      <c r="AF7" s="110"/>
      <c r="AG7" s="110"/>
      <c r="AH7" s="110"/>
      <c r="AI7" s="110"/>
      <c r="AJ7" s="110"/>
      <c r="AK7" s="110"/>
      <c r="AL7" s="157"/>
      <c r="AM7" s="159"/>
    </row>
    <row r="8" spans="1:39" s="136" customFormat="1" ht="60.75" customHeight="1">
      <c r="A8" s="107"/>
      <c r="B8" s="108"/>
      <c r="C8" s="108"/>
      <c r="D8" s="108"/>
      <c r="E8" s="108"/>
      <c r="F8" s="108"/>
      <c r="G8" s="108"/>
      <c r="H8" s="108"/>
      <c r="I8" s="108"/>
      <c r="J8" s="146"/>
      <c r="K8" s="146"/>
      <c r="L8" s="110"/>
      <c r="M8" s="110"/>
      <c r="N8" s="110"/>
      <c r="O8" s="110"/>
      <c r="P8" s="110"/>
      <c r="Q8" s="110"/>
      <c r="R8" s="110"/>
      <c r="S8" s="122"/>
      <c r="T8" s="149" t="s">
        <v>305</v>
      </c>
      <c r="U8" s="149" t="s">
        <v>306</v>
      </c>
      <c r="V8" s="149" t="s">
        <v>298</v>
      </c>
      <c r="W8" s="149" t="s">
        <v>307</v>
      </c>
      <c r="X8" s="149" t="s">
        <v>308</v>
      </c>
      <c r="Y8" s="108"/>
      <c r="Z8" s="108"/>
      <c r="AA8" s="108"/>
      <c r="AB8" s="152">
        <f t="shared" si="0"/>
        <v>5330000</v>
      </c>
      <c r="AC8" s="153">
        <v>5330000</v>
      </c>
      <c r="AD8" s="146"/>
      <c r="AE8" s="110"/>
      <c r="AF8" s="110"/>
      <c r="AG8" s="110"/>
      <c r="AH8" s="110"/>
      <c r="AI8" s="110"/>
      <c r="AJ8" s="110"/>
      <c r="AK8" s="110"/>
      <c r="AL8" s="157"/>
      <c r="AM8" s="159"/>
    </row>
    <row r="9" spans="1:39" s="136" customFormat="1" ht="48.75" customHeight="1">
      <c r="A9" s="107"/>
      <c r="B9" s="108"/>
      <c r="C9" s="108"/>
      <c r="D9" s="108"/>
      <c r="E9" s="108"/>
      <c r="F9" s="108"/>
      <c r="G9" s="108"/>
      <c r="H9" s="108"/>
      <c r="I9" s="108"/>
      <c r="J9" s="146"/>
      <c r="K9" s="146"/>
      <c r="L9" s="110"/>
      <c r="M9" s="110"/>
      <c r="N9" s="110"/>
      <c r="O9" s="110"/>
      <c r="P9" s="110"/>
      <c r="Q9" s="110"/>
      <c r="R9" s="110"/>
      <c r="S9" s="122"/>
      <c r="T9" s="149" t="s">
        <v>301</v>
      </c>
      <c r="U9" s="149" t="s">
        <v>302</v>
      </c>
      <c r="V9" s="149" t="s">
        <v>298</v>
      </c>
      <c r="W9" s="149" t="s">
        <v>303</v>
      </c>
      <c r="X9" s="149" t="s">
        <v>304</v>
      </c>
      <c r="Y9" s="108"/>
      <c r="Z9" s="108"/>
      <c r="AA9" s="108"/>
      <c r="AB9" s="152">
        <f t="shared" si="0"/>
        <v>150000</v>
      </c>
      <c r="AC9" s="153">
        <v>150000</v>
      </c>
      <c r="AD9" s="146"/>
      <c r="AE9" s="110"/>
      <c r="AF9" s="110"/>
      <c r="AG9" s="110"/>
      <c r="AH9" s="110"/>
      <c r="AI9" s="110"/>
      <c r="AJ9" s="110"/>
      <c r="AK9" s="110"/>
      <c r="AL9" s="157"/>
      <c r="AM9" s="159"/>
    </row>
    <row r="10" spans="1:39" s="134" customFormat="1" ht="60" customHeight="1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50"/>
      <c r="T10" s="149" t="s">
        <v>305</v>
      </c>
      <c r="U10" s="149" t="s">
        <v>306</v>
      </c>
      <c r="V10" s="149" t="s">
        <v>298</v>
      </c>
      <c r="W10" s="149" t="s">
        <v>299</v>
      </c>
      <c r="X10" s="149" t="s">
        <v>300</v>
      </c>
      <c r="Y10" s="143"/>
      <c r="Z10" s="143"/>
      <c r="AA10" s="143"/>
      <c r="AB10" s="152">
        <f t="shared" si="0"/>
        <v>2130000</v>
      </c>
      <c r="AC10" s="153">
        <v>2130000</v>
      </c>
      <c r="AD10" s="143"/>
      <c r="AE10" s="143"/>
      <c r="AF10" s="143"/>
      <c r="AG10" s="143"/>
      <c r="AH10" s="143"/>
      <c r="AI10" s="143"/>
      <c r="AJ10" s="143"/>
      <c r="AK10" s="143"/>
      <c r="AL10" s="143"/>
      <c r="AM10" s="160"/>
    </row>
    <row r="11" spans="1:39" s="134" customFormat="1" ht="58.5" customHeight="1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51"/>
      <c r="T11" s="149" t="s">
        <v>309</v>
      </c>
      <c r="U11" s="149" t="s">
        <v>302</v>
      </c>
      <c r="V11" s="149" t="s">
        <v>298</v>
      </c>
      <c r="W11" s="149" t="s">
        <v>303</v>
      </c>
      <c r="X11" s="149" t="s">
        <v>304</v>
      </c>
      <c r="Y11" s="145"/>
      <c r="Z11" s="145"/>
      <c r="AA11" s="145"/>
      <c r="AB11" s="152">
        <f t="shared" si="0"/>
        <v>500000</v>
      </c>
      <c r="AC11" s="153">
        <v>500000</v>
      </c>
      <c r="AD11" s="145"/>
      <c r="AE11" s="145"/>
      <c r="AF11" s="145"/>
      <c r="AG11" s="145"/>
      <c r="AH11" s="145"/>
      <c r="AI11" s="145"/>
      <c r="AJ11" s="145"/>
      <c r="AK11" s="145"/>
      <c r="AL11" s="145"/>
      <c r="AM11" s="161"/>
    </row>
  </sheetData>
  <sheetProtection/>
  <mergeCells count="4">
    <mergeCell ref="A2:AM2"/>
    <mergeCell ref="A4:S4"/>
    <mergeCell ref="T4:AL4"/>
    <mergeCell ref="AM4:AM5"/>
  </mergeCells>
  <printOptions horizontalCentered="1"/>
  <pageMargins left="0.16111111111111112" right="0.16111111111111112" top="1" bottom="1" header="0.5" footer="0.5"/>
  <pageSetup fitToHeight="0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zoomScaleSheetLayoutView="100" workbookViewId="0" topLeftCell="A1">
      <selection activeCell="K6" sqref="K6"/>
    </sheetView>
  </sheetViews>
  <sheetFormatPr defaultColWidth="9.33203125" defaultRowHeight="12.75"/>
  <cols>
    <col min="1" max="30" width="9.5" style="101" customWidth="1"/>
    <col min="31" max="31" width="7.66015625" style="101" customWidth="1"/>
  </cols>
  <sheetData>
    <row r="1" spans="1:31" s="3" customFormat="1" ht="30" customHeight="1">
      <c r="A1" s="102" t="s">
        <v>310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2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1" s="98" customFormat="1" ht="36" customHeight="1">
      <c r="A2" s="104" t="s">
        <v>311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4:32" ht="13.5">
      <c r="N3" s="118"/>
      <c r="O3" s="119"/>
      <c r="AC3" s="118"/>
      <c r="AD3" s="119"/>
      <c r="AE3" s="128" t="s">
        <v>225</v>
      </c>
      <c r="AF3" s="100"/>
    </row>
    <row r="4" spans="1:31" s="99" customFormat="1" ht="39" customHeight="1">
      <c r="A4" s="105" t="s">
        <v>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20"/>
      <c r="P4" s="121" t="s">
        <v>8</v>
      </c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29" t="s">
        <v>5</v>
      </c>
    </row>
    <row r="5" spans="1:31" s="99" customFormat="1" ht="67.5">
      <c r="A5" s="107" t="s">
        <v>226</v>
      </c>
      <c r="B5" s="108" t="s">
        <v>281</v>
      </c>
      <c r="C5" s="108" t="s">
        <v>312</v>
      </c>
      <c r="D5" s="108" t="s">
        <v>313</v>
      </c>
      <c r="E5" s="108" t="s">
        <v>44</v>
      </c>
      <c r="F5" s="109" t="s">
        <v>288</v>
      </c>
      <c r="G5" s="109" t="s">
        <v>289</v>
      </c>
      <c r="H5" s="110" t="s">
        <v>290</v>
      </c>
      <c r="I5" s="110" t="s">
        <v>291</v>
      </c>
      <c r="J5" s="110" t="s">
        <v>292</v>
      </c>
      <c r="K5" s="110" t="s">
        <v>293</v>
      </c>
      <c r="L5" s="110" t="s">
        <v>294</v>
      </c>
      <c r="M5" s="110" t="s">
        <v>295</v>
      </c>
      <c r="N5" s="110" t="s">
        <v>296</v>
      </c>
      <c r="O5" s="122" t="s">
        <v>36</v>
      </c>
      <c r="P5" s="123" t="s">
        <v>226</v>
      </c>
      <c r="Q5" s="108" t="s">
        <v>281</v>
      </c>
      <c r="R5" s="108" t="s">
        <v>312</v>
      </c>
      <c r="S5" s="108" t="s">
        <v>313</v>
      </c>
      <c r="T5" s="108" t="s">
        <v>44</v>
      </c>
      <c r="U5" s="109" t="s">
        <v>288</v>
      </c>
      <c r="V5" s="109" t="s">
        <v>289</v>
      </c>
      <c r="W5" s="110" t="s">
        <v>290</v>
      </c>
      <c r="X5" s="110" t="s">
        <v>291</v>
      </c>
      <c r="Y5" s="110" t="s">
        <v>292</v>
      </c>
      <c r="Z5" s="110" t="s">
        <v>293</v>
      </c>
      <c r="AA5" s="110" t="s">
        <v>294</v>
      </c>
      <c r="AB5" s="110" t="s">
        <v>295</v>
      </c>
      <c r="AC5" s="110" t="s">
        <v>296</v>
      </c>
      <c r="AD5" s="110" t="s">
        <v>36</v>
      </c>
      <c r="AE5" s="130"/>
    </row>
    <row r="6" spans="1:31" ht="48" customHeight="1">
      <c r="A6" s="111"/>
      <c r="B6" s="112"/>
      <c r="C6" s="112"/>
      <c r="D6" s="112"/>
      <c r="E6" s="112"/>
      <c r="F6" s="113"/>
      <c r="G6" s="113"/>
      <c r="H6" s="114"/>
      <c r="I6" s="114"/>
      <c r="J6" s="114"/>
      <c r="K6" s="114"/>
      <c r="L6" s="114"/>
      <c r="M6" s="114"/>
      <c r="N6" s="114"/>
      <c r="O6" s="124"/>
      <c r="P6" s="125"/>
      <c r="Q6" s="112"/>
      <c r="R6" s="112"/>
      <c r="S6" s="112"/>
      <c r="T6" s="112"/>
      <c r="U6" s="113"/>
      <c r="V6" s="113"/>
      <c r="W6" s="114"/>
      <c r="X6" s="114"/>
      <c r="Y6" s="114"/>
      <c r="Z6" s="114"/>
      <c r="AA6" s="114"/>
      <c r="AB6" s="114"/>
      <c r="AC6" s="114"/>
      <c r="AD6" s="114"/>
      <c r="AE6" s="131"/>
    </row>
    <row r="7" spans="1:31" ht="48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26"/>
      <c r="P7" s="127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32"/>
    </row>
    <row r="8" spans="1:31" s="100" customFormat="1" ht="30" customHeight="1">
      <c r="A8" s="117" t="s">
        <v>314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</row>
  </sheetData>
  <sheetProtection/>
  <mergeCells count="4">
    <mergeCell ref="A2:AE2"/>
    <mergeCell ref="A4:O4"/>
    <mergeCell ref="P4:AD4"/>
    <mergeCell ref="AE4:AE5"/>
  </mergeCells>
  <printOptions horizontalCentered="1"/>
  <pageMargins left="0.19652777777777777" right="0.19652777777777777" top="1" bottom="1" header="0.5" footer="0.5"/>
  <pageSetup fitToHeight="0" fitToWidth="1" horizontalDpi="600" verticalDpi="600" orientation="landscape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0" zoomScaleNormal="80" workbookViewId="0" topLeftCell="A1">
      <selection activeCell="F5" sqref="F5:H5"/>
    </sheetView>
  </sheetViews>
  <sheetFormatPr defaultColWidth="12" defaultRowHeight="12.75"/>
  <cols>
    <col min="1" max="1" width="12" style="70" customWidth="1"/>
    <col min="2" max="2" width="18.16015625" style="70" customWidth="1"/>
    <col min="3" max="3" width="23" style="70" customWidth="1"/>
    <col min="4" max="4" width="23.83203125" style="70" customWidth="1"/>
    <col min="5" max="5" width="20.5" style="70" customWidth="1"/>
    <col min="6" max="6" width="24" style="70" customWidth="1"/>
    <col min="7" max="7" width="23.83203125" style="70" customWidth="1"/>
    <col min="8" max="8" width="17.16015625" style="70" customWidth="1"/>
    <col min="9" max="16384" width="12" style="70" customWidth="1"/>
  </cols>
  <sheetData>
    <row r="1" spans="1:8" s="70" customFormat="1" ht="13.5">
      <c r="A1" s="6" t="s">
        <v>315</v>
      </c>
      <c r="B1" s="7"/>
      <c r="C1" s="8"/>
      <c r="D1" s="8"/>
      <c r="E1" s="8"/>
      <c r="F1" s="8"/>
      <c r="G1" s="8"/>
      <c r="H1" s="8"/>
    </row>
    <row r="2" spans="1:8" s="70" customFormat="1" ht="36" customHeight="1">
      <c r="A2" s="73" t="s">
        <v>316</v>
      </c>
      <c r="B2" s="73"/>
      <c r="C2" s="73"/>
      <c r="D2" s="73"/>
      <c r="E2" s="73"/>
      <c r="F2" s="73"/>
      <c r="G2" s="73"/>
      <c r="H2" s="73"/>
    </row>
    <row r="3" spans="1:8" s="71" customFormat="1" ht="21" customHeight="1">
      <c r="A3" s="74" t="s">
        <v>317</v>
      </c>
      <c r="B3" s="75"/>
      <c r="C3" s="76" t="s">
        <v>318</v>
      </c>
      <c r="D3" s="76"/>
      <c r="E3" s="76"/>
      <c r="F3" s="76"/>
      <c r="G3" s="76"/>
      <c r="H3" s="77"/>
    </row>
    <row r="4" spans="1:8" s="71" customFormat="1" ht="21" customHeight="1">
      <c r="A4" s="78" t="s">
        <v>319</v>
      </c>
      <c r="B4" s="79"/>
      <c r="C4" s="80" t="s">
        <v>7</v>
      </c>
      <c r="D4" s="80"/>
      <c r="E4" s="81"/>
      <c r="F4" s="82" t="s">
        <v>8</v>
      </c>
      <c r="G4" s="80"/>
      <c r="H4" s="83"/>
    </row>
    <row r="5" spans="1:8" s="71" customFormat="1" ht="21" customHeight="1">
      <c r="A5" s="32"/>
      <c r="B5" s="33"/>
      <c r="C5" s="59" t="s">
        <v>320</v>
      </c>
      <c r="D5" s="59">
        <v>3287.915562</v>
      </c>
      <c r="E5" s="84">
        <f>SUM(E6:E8)</f>
        <v>3287.915562</v>
      </c>
      <c r="F5" s="85">
        <f>SUM(F6:H8)</f>
        <v>8174.612512</v>
      </c>
      <c r="G5" s="86"/>
      <c r="H5" s="87"/>
    </row>
    <row r="6" spans="1:8" s="71" customFormat="1" ht="21" customHeight="1">
      <c r="A6" s="32"/>
      <c r="B6" s="33"/>
      <c r="C6" s="86" t="s">
        <v>45</v>
      </c>
      <c r="D6" s="86"/>
      <c r="E6" s="58">
        <v>3287.243562</v>
      </c>
      <c r="F6" s="85">
        <v>3402.609605</v>
      </c>
      <c r="G6" s="86"/>
      <c r="H6" s="87"/>
    </row>
    <row r="7" spans="1:8" s="71" customFormat="1" ht="21" customHeight="1">
      <c r="A7" s="32"/>
      <c r="B7" s="33"/>
      <c r="C7" s="86" t="s">
        <v>46</v>
      </c>
      <c r="D7" s="86"/>
      <c r="E7" s="58">
        <v>0.672</v>
      </c>
      <c r="F7" s="85">
        <v>4772.002907</v>
      </c>
      <c r="G7" s="86"/>
      <c r="H7" s="87"/>
    </row>
    <row r="8" spans="1:8" s="71" customFormat="1" ht="21" customHeight="1">
      <c r="A8" s="32"/>
      <c r="B8" s="33"/>
      <c r="C8" s="86" t="s">
        <v>321</v>
      </c>
      <c r="D8" s="86"/>
      <c r="E8" s="58">
        <v>0</v>
      </c>
      <c r="F8" s="85">
        <v>0</v>
      </c>
      <c r="G8" s="86"/>
      <c r="H8" s="87"/>
    </row>
    <row r="9" spans="1:8" s="71" customFormat="1" ht="21" customHeight="1">
      <c r="A9" s="88" t="s">
        <v>322</v>
      </c>
      <c r="B9" s="46"/>
      <c r="C9" s="86"/>
      <c r="D9" s="86"/>
      <c r="E9" s="89"/>
      <c r="F9" s="85"/>
      <c r="G9" s="86"/>
      <c r="H9" s="87"/>
    </row>
    <row r="10" spans="1:8" s="71" customFormat="1" ht="34.5" customHeight="1">
      <c r="A10" s="88" t="s">
        <v>323</v>
      </c>
      <c r="B10" s="46"/>
      <c r="C10" s="50" t="s">
        <v>324</v>
      </c>
      <c r="D10" s="50"/>
      <c r="E10" s="48"/>
      <c r="F10" s="85"/>
      <c r="G10" s="86"/>
      <c r="H10" s="87"/>
    </row>
    <row r="11" spans="1:8" s="72" customFormat="1" ht="21" customHeight="1">
      <c r="A11" s="40" t="s">
        <v>325</v>
      </c>
      <c r="B11" s="41" t="s">
        <v>326</v>
      </c>
      <c r="C11" s="41" t="s">
        <v>327</v>
      </c>
      <c r="D11" s="41" t="s">
        <v>328</v>
      </c>
      <c r="E11" s="42" t="s">
        <v>329</v>
      </c>
      <c r="F11" s="43" t="s">
        <v>328</v>
      </c>
      <c r="G11" s="41" t="s">
        <v>329</v>
      </c>
      <c r="H11" s="44" t="s">
        <v>330</v>
      </c>
    </row>
    <row r="12" spans="1:8" s="71" customFormat="1" ht="21" customHeight="1">
      <c r="A12" s="40"/>
      <c r="B12" s="45" t="s">
        <v>331</v>
      </c>
      <c r="C12" s="46" t="s">
        <v>332</v>
      </c>
      <c r="D12" s="47" t="s">
        <v>333</v>
      </c>
      <c r="E12" s="427" t="s">
        <v>334</v>
      </c>
      <c r="F12" s="49" t="s">
        <v>333</v>
      </c>
      <c r="G12" s="428" t="s">
        <v>335</v>
      </c>
      <c r="H12" s="90"/>
    </row>
    <row r="13" spans="1:8" s="71" customFormat="1" ht="21" customHeight="1">
      <c r="A13" s="40"/>
      <c r="B13" s="45"/>
      <c r="C13" s="46"/>
      <c r="D13" s="47" t="s">
        <v>336</v>
      </c>
      <c r="E13" s="427" t="s">
        <v>337</v>
      </c>
      <c r="F13" s="49" t="s">
        <v>336</v>
      </c>
      <c r="G13" s="428" t="s">
        <v>337</v>
      </c>
      <c r="H13" s="90"/>
    </row>
    <row r="14" spans="1:8" s="71" customFormat="1" ht="21" customHeight="1" hidden="1">
      <c r="A14" s="40"/>
      <c r="B14" s="45"/>
      <c r="C14" s="46"/>
      <c r="D14" s="47" t="s">
        <v>338</v>
      </c>
      <c r="E14" s="48"/>
      <c r="F14" s="49" t="s">
        <v>338</v>
      </c>
      <c r="G14" s="50"/>
      <c r="H14" s="90"/>
    </row>
    <row r="15" spans="1:8" s="71" customFormat="1" ht="21" customHeight="1">
      <c r="A15" s="40"/>
      <c r="B15" s="45"/>
      <c r="C15" s="46" t="s">
        <v>339</v>
      </c>
      <c r="D15" s="47" t="s">
        <v>340</v>
      </c>
      <c r="E15" s="48" t="s">
        <v>341</v>
      </c>
      <c r="F15" s="47" t="s">
        <v>340</v>
      </c>
      <c r="G15" s="50" t="s">
        <v>341</v>
      </c>
      <c r="H15" s="90"/>
    </row>
    <row r="16" spans="1:8" s="71" customFormat="1" ht="19.5" customHeight="1">
      <c r="A16" s="40"/>
      <c r="B16" s="45"/>
      <c r="C16" s="46"/>
      <c r="D16" s="47" t="s">
        <v>342</v>
      </c>
      <c r="E16" s="48" t="s">
        <v>343</v>
      </c>
      <c r="F16" s="49" t="s">
        <v>342</v>
      </c>
      <c r="G16" s="50" t="s">
        <v>343</v>
      </c>
      <c r="H16" s="90"/>
    </row>
    <row r="17" spans="1:8" s="71" customFormat="1" ht="21" customHeight="1" hidden="1">
      <c r="A17" s="40"/>
      <c r="B17" s="45"/>
      <c r="C17" s="46"/>
      <c r="D17" s="47" t="s">
        <v>338</v>
      </c>
      <c r="E17" s="48"/>
      <c r="F17" s="49" t="s">
        <v>338</v>
      </c>
      <c r="G17" s="50"/>
      <c r="H17" s="90"/>
    </row>
    <row r="18" spans="1:8" s="71" customFormat="1" ht="21" customHeight="1">
      <c r="A18" s="40"/>
      <c r="B18" s="45"/>
      <c r="C18" s="46" t="s">
        <v>344</v>
      </c>
      <c r="D18" s="47" t="s">
        <v>345</v>
      </c>
      <c r="E18" s="48" t="s">
        <v>346</v>
      </c>
      <c r="F18" s="47" t="s">
        <v>345</v>
      </c>
      <c r="G18" s="50" t="s">
        <v>346</v>
      </c>
      <c r="H18" s="90"/>
    </row>
    <row r="19" spans="1:8" s="71" customFormat="1" ht="21" customHeight="1">
      <c r="A19" s="40"/>
      <c r="B19" s="45"/>
      <c r="C19" s="46"/>
      <c r="D19" s="47" t="s">
        <v>347</v>
      </c>
      <c r="E19" s="427" t="s">
        <v>337</v>
      </c>
      <c r="F19" s="49" t="s">
        <v>347</v>
      </c>
      <c r="G19" s="428" t="s">
        <v>337</v>
      </c>
      <c r="H19" s="54"/>
    </row>
    <row r="20" spans="1:8" s="71" customFormat="1" ht="21" customHeight="1" hidden="1">
      <c r="A20" s="40"/>
      <c r="B20" s="45"/>
      <c r="C20" s="46"/>
      <c r="D20" s="47" t="s">
        <v>338</v>
      </c>
      <c r="E20" s="48"/>
      <c r="F20" s="49" t="s">
        <v>338</v>
      </c>
      <c r="G20" s="50"/>
      <c r="H20" s="54"/>
    </row>
    <row r="21" spans="1:8" s="71" customFormat="1" ht="21" customHeight="1">
      <c r="A21" s="40"/>
      <c r="B21" s="45"/>
      <c r="C21" s="46" t="s">
        <v>348</v>
      </c>
      <c r="D21" s="47" t="s">
        <v>349</v>
      </c>
      <c r="E21" s="427" t="s">
        <v>337</v>
      </c>
      <c r="F21" s="49" t="s">
        <v>349</v>
      </c>
      <c r="G21" s="428" t="s">
        <v>337</v>
      </c>
      <c r="H21" s="54"/>
    </row>
    <row r="22" spans="1:8" s="71" customFormat="1" ht="21" customHeight="1" hidden="1">
      <c r="A22" s="40"/>
      <c r="B22" s="45"/>
      <c r="C22" s="46"/>
      <c r="D22" s="47" t="s">
        <v>350</v>
      </c>
      <c r="E22" s="48"/>
      <c r="F22" s="49" t="s">
        <v>350</v>
      </c>
      <c r="G22" s="50"/>
      <c r="H22" s="54"/>
    </row>
    <row r="23" spans="1:8" s="71" customFormat="1" ht="21" customHeight="1" hidden="1">
      <c r="A23" s="40"/>
      <c r="B23" s="45"/>
      <c r="C23" s="46"/>
      <c r="D23" s="47" t="s">
        <v>338</v>
      </c>
      <c r="E23" s="48"/>
      <c r="F23" s="49" t="s">
        <v>338</v>
      </c>
      <c r="G23" s="50"/>
      <c r="H23" s="54"/>
    </row>
    <row r="24" spans="1:8" s="71" customFormat="1" ht="21" customHeight="1" hidden="1">
      <c r="A24" s="40"/>
      <c r="B24" s="45" t="s">
        <v>351</v>
      </c>
      <c r="C24" s="46" t="s">
        <v>352</v>
      </c>
      <c r="D24" s="47" t="s">
        <v>353</v>
      </c>
      <c r="E24" s="48"/>
      <c r="F24" s="49" t="s">
        <v>353</v>
      </c>
      <c r="G24" s="50"/>
      <c r="H24" s="54"/>
    </row>
    <row r="25" spans="1:8" s="71" customFormat="1" ht="21" customHeight="1" hidden="1">
      <c r="A25" s="40"/>
      <c r="B25" s="45"/>
      <c r="C25" s="46"/>
      <c r="D25" s="47" t="s">
        <v>354</v>
      </c>
      <c r="E25" s="48"/>
      <c r="F25" s="49" t="s">
        <v>354</v>
      </c>
      <c r="G25" s="50"/>
      <c r="H25" s="54"/>
    </row>
    <row r="26" spans="1:8" s="71" customFormat="1" ht="21" customHeight="1" hidden="1">
      <c r="A26" s="40"/>
      <c r="B26" s="45"/>
      <c r="C26" s="46"/>
      <c r="D26" s="47" t="s">
        <v>338</v>
      </c>
      <c r="E26" s="48"/>
      <c r="F26" s="49" t="s">
        <v>338</v>
      </c>
      <c r="G26" s="50"/>
      <c r="H26" s="54"/>
    </row>
    <row r="27" spans="1:8" s="71" customFormat="1" ht="39" customHeight="1">
      <c r="A27" s="40"/>
      <c r="B27" s="45"/>
      <c r="C27" s="46" t="s">
        <v>355</v>
      </c>
      <c r="D27" s="47" t="s">
        <v>356</v>
      </c>
      <c r="E27" s="48" t="s">
        <v>357</v>
      </c>
      <c r="F27" s="50" t="s">
        <v>356</v>
      </c>
      <c r="G27" s="50" t="s">
        <v>357</v>
      </c>
      <c r="H27" s="54"/>
    </row>
    <row r="28" spans="1:8" s="71" customFormat="1" ht="21" customHeight="1" hidden="1">
      <c r="A28" s="40"/>
      <c r="B28" s="45"/>
      <c r="C28" s="46"/>
      <c r="D28" s="47" t="s">
        <v>358</v>
      </c>
      <c r="E28" s="48"/>
      <c r="F28" s="49" t="s">
        <v>358</v>
      </c>
      <c r="G28" s="50"/>
      <c r="H28" s="54"/>
    </row>
    <row r="29" spans="1:8" s="71" customFormat="1" ht="21" customHeight="1" hidden="1">
      <c r="A29" s="40"/>
      <c r="B29" s="45"/>
      <c r="C29" s="46"/>
      <c r="D29" s="47" t="s">
        <v>338</v>
      </c>
      <c r="E29" s="48"/>
      <c r="F29" s="49" t="s">
        <v>338</v>
      </c>
      <c r="G29" s="50"/>
      <c r="H29" s="54"/>
    </row>
    <row r="30" spans="1:8" s="71" customFormat="1" ht="21" customHeight="1" hidden="1">
      <c r="A30" s="40"/>
      <c r="B30" s="45"/>
      <c r="C30" s="46" t="s">
        <v>359</v>
      </c>
      <c r="D30" s="47" t="s">
        <v>360</v>
      </c>
      <c r="E30" s="48"/>
      <c r="F30" s="49" t="s">
        <v>360</v>
      </c>
      <c r="G30" s="50"/>
      <c r="H30" s="54"/>
    </row>
    <row r="31" spans="1:8" s="71" customFormat="1" ht="21" customHeight="1" hidden="1">
      <c r="A31" s="40"/>
      <c r="B31" s="45"/>
      <c r="C31" s="46"/>
      <c r="D31" s="47" t="s">
        <v>361</v>
      </c>
      <c r="E31" s="48"/>
      <c r="F31" s="49" t="s">
        <v>361</v>
      </c>
      <c r="G31" s="50"/>
      <c r="H31" s="54"/>
    </row>
    <row r="32" spans="1:8" s="71" customFormat="1" ht="21" customHeight="1" hidden="1">
      <c r="A32" s="40"/>
      <c r="B32" s="45"/>
      <c r="C32" s="46"/>
      <c r="D32" s="47" t="s">
        <v>338</v>
      </c>
      <c r="E32" s="48"/>
      <c r="F32" s="49" t="s">
        <v>338</v>
      </c>
      <c r="G32" s="50"/>
      <c r="H32" s="54"/>
    </row>
    <row r="33" spans="1:8" s="71" customFormat="1" ht="21" customHeight="1">
      <c r="A33" s="40"/>
      <c r="B33" s="45"/>
      <c r="C33" s="46" t="s">
        <v>362</v>
      </c>
      <c r="D33" s="47" t="s">
        <v>363</v>
      </c>
      <c r="E33" s="48" t="s">
        <v>364</v>
      </c>
      <c r="F33" s="50" t="s">
        <v>363</v>
      </c>
      <c r="G33" s="50" t="s">
        <v>364</v>
      </c>
      <c r="H33" s="54"/>
    </row>
    <row r="34" spans="1:8" s="71" customFormat="1" ht="21" customHeight="1">
      <c r="A34" s="40"/>
      <c r="B34" s="45"/>
      <c r="C34" s="46"/>
      <c r="D34" s="47" t="s">
        <v>365</v>
      </c>
      <c r="E34" s="48"/>
      <c r="F34" s="49" t="s">
        <v>365</v>
      </c>
      <c r="G34" s="50"/>
      <c r="H34" s="54"/>
    </row>
    <row r="35" spans="1:8" s="71" customFormat="1" ht="21" customHeight="1" hidden="1">
      <c r="A35" s="40"/>
      <c r="B35" s="45"/>
      <c r="C35" s="46"/>
      <c r="D35" s="47" t="s">
        <v>338</v>
      </c>
      <c r="E35" s="48"/>
      <c r="F35" s="49" t="s">
        <v>338</v>
      </c>
      <c r="G35" s="50"/>
      <c r="H35" s="54"/>
    </row>
    <row r="36" spans="1:8" s="71" customFormat="1" ht="21" customHeight="1">
      <c r="A36" s="40"/>
      <c r="B36" s="41" t="s">
        <v>366</v>
      </c>
      <c r="C36" s="46" t="s">
        <v>367</v>
      </c>
      <c r="D36" s="47" t="s">
        <v>368</v>
      </c>
      <c r="E36" s="48" t="s">
        <v>369</v>
      </c>
      <c r="F36" s="47" t="s">
        <v>368</v>
      </c>
      <c r="G36" s="50" t="s">
        <v>369</v>
      </c>
      <c r="H36" s="54"/>
    </row>
    <row r="37" spans="1:8" s="71" customFormat="1" ht="21" customHeight="1" hidden="1">
      <c r="A37" s="40"/>
      <c r="B37" s="41"/>
      <c r="C37" s="46"/>
      <c r="D37" s="47" t="s">
        <v>370</v>
      </c>
      <c r="E37" s="48"/>
      <c r="F37" s="49" t="s">
        <v>370</v>
      </c>
      <c r="G37" s="50"/>
      <c r="H37" s="91"/>
    </row>
    <row r="38" spans="1:8" s="71" customFormat="1" ht="21" customHeight="1" hidden="1">
      <c r="A38" s="40"/>
      <c r="B38" s="41"/>
      <c r="C38" s="46"/>
      <c r="D38" s="92" t="s">
        <v>338</v>
      </c>
      <c r="E38" s="48"/>
      <c r="F38" s="93" t="s">
        <v>338</v>
      </c>
      <c r="G38" s="50"/>
      <c r="H38" s="91"/>
    </row>
    <row r="39" spans="1:8" s="71" customFormat="1" ht="21" customHeight="1" hidden="1">
      <c r="A39" s="40"/>
      <c r="B39" s="45" t="s">
        <v>321</v>
      </c>
      <c r="C39" s="45" t="s">
        <v>338</v>
      </c>
      <c r="D39" s="92" t="s">
        <v>371</v>
      </c>
      <c r="E39" s="48"/>
      <c r="F39" s="93" t="s">
        <v>371</v>
      </c>
      <c r="G39" s="50"/>
      <c r="H39" s="91"/>
    </row>
    <row r="40" spans="1:8" s="71" customFormat="1" ht="21" customHeight="1" hidden="1">
      <c r="A40" s="40"/>
      <c r="B40" s="45"/>
      <c r="C40" s="45"/>
      <c r="D40" s="92" t="s">
        <v>372</v>
      </c>
      <c r="E40" s="48"/>
      <c r="F40" s="93" t="s">
        <v>372</v>
      </c>
      <c r="G40" s="50"/>
      <c r="H40" s="91"/>
    </row>
    <row r="41" spans="1:8" s="71" customFormat="1" ht="21" customHeight="1" hidden="1">
      <c r="A41" s="40"/>
      <c r="B41" s="45"/>
      <c r="C41" s="45"/>
      <c r="D41" s="92" t="s">
        <v>338</v>
      </c>
      <c r="E41" s="48"/>
      <c r="F41" s="93" t="s">
        <v>338</v>
      </c>
      <c r="G41" s="50"/>
      <c r="H41" s="91"/>
    </row>
    <row r="42" spans="1:8" s="71" customFormat="1" ht="31.5" customHeight="1">
      <c r="A42" s="14" t="s">
        <v>373</v>
      </c>
      <c r="B42" s="15"/>
      <c r="C42" s="15"/>
      <c r="D42" s="15"/>
      <c r="E42" s="94"/>
      <c r="F42" s="95"/>
      <c r="G42" s="96"/>
      <c r="H42" s="97"/>
    </row>
  </sheetData>
  <sheetProtection/>
  <mergeCells count="37">
    <mergeCell ref="A2:H2"/>
    <mergeCell ref="A3:B3"/>
    <mergeCell ref="C3:H3"/>
    <mergeCell ref="C4:E4"/>
    <mergeCell ref="F4:H4"/>
    <mergeCell ref="F5:H5"/>
    <mergeCell ref="C6:D6"/>
    <mergeCell ref="F6:H6"/>
    <mergeCell ref="C7:D7"/>
    <mergeCell ref="F7:H7"/>
    <mergeCell ref="C8:D8"/>
    <mergeCell ref="F8:H8"/>
    <mergeCell ref="A9:B9"/>
    <mergeCell ref="C9:E9"/>
    <mergeCell ref="F9:H9"/>
    <mergeCell ref="A10:B10"/>
    <mergeCell ref="C10:E10"/>
    <mergeCell ref="F10:H10"/>
    <mergeCell ref="A42:B42"/>
    <mergeCell ref="C42:E42"/>
    <mergeCell ref="F42:H42"/>
    <mergeCell ref="A11:A41"/>
    <mergeCell ref="B12:B23"/>
    <mergeCell ref="B24:B35"/>
    <mergeCell ref="B36:B38"/>
    <mergeCell ref="B39:B4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4:B8"/>
  </mergeCells>
  <printOptions horizontalCentered="1"/>
  <pageMargins left="0" right="0" top="0.5097222222222222" bottom="0.38958333333333334" header="0.5097222222222222" footer="0.5097222222222222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63"/>
  <sheetViews>
    <sheetView workbookViewId="0" topLeftCell="A1">
      <selection activeCell="L21" sqref="L21"/>
    </sheetView>
  </sheetViews>
  <sheetFormatPr defaultColWidth="12" defaultRowHeight="12.75"/>
  <cols>
    <col min="1" max="1" width="15.83203125" style="5" customWidth="1"/>
    <col min="2" max="2" width="13.16015625" style="5" customWidth="1"/>
    <col min="3" max="3" width="26" style="5" customWidth="1"/>
    <col min="4" max="4" width="15.5" style="5" customWidth="1"/>
    <col min="5" max="5" width="8.83203125" style="5" customWidth="1"/>
    <col min="6" max="6" width="20.83203125" style="5" customWidth="1"/>
    <col min="7" max="7" width="11" style="5" customWidth="1"/>
    <col min="8" max="8" width="20.33203125" style="5" customWidth="1"/>
    <col min="9" max="243" width="12" style="5" customWidth="1"/>
  </cols>
  <sheetData>
    <row r="1" spans="1:8" ht="13.5">
      <c r="A1" s="6" t="s">
        <v>374</v>
      </c>
      <c r="B1" s="7"/>
      <c r="C1" s="8"/>
      <c r="D1" s="8"/>
      <c r="E1" s="8"/>
      <c r="F1" s="8"/>
      <c r="G1" s="8"/>
      <c r="H1" s="8"/>
    </row>
    <row r="2" spans="1:243" ht="42" customHeight="1">
      <c r="A2" s="9" t="s">
        <v>375</v>
      </c>
      <c r="B2" s="10"/>
      <c r="C2" s="10"/>
      <c r="D2" s="10"/>
      <c r="E2" s="10"/>
      <c r="F2" s="10"/>
      <c r="G2" s="10"/>
      <c r="H2" s="1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s="1" customFormat="1" ht="21" customHeight="1">
      <c r="A3" s="11" t="s">
        <v>226</v>
      </c>
      <c r="B3" s="12"/>
      <c r="C3" s="12" t="s">
        <v>376</v>
      </c>
      <c r="D3" s="12"/>
      <c r="E3" s="12"/>
      <c r="F3" s="12"/>
      <c r="G3" s="12"/>
      <c r="H3" s="1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s="1" customFormat="1" ht="21" customHeight="1">
      <c r="A4" s="14" t="s">
        <v>377</v>
      </c>
      <c r="B4" s="15"/>
      <c r="C4" s="15" t="s">
        <v>378</v>
      </c>
      <c r="D4" s="15" t="s">
        <v>379</v>
      </c>
      <c r="E4" s="15" t="s">
        <v>318</v>
      </c>
      <c r="F4" s="15"/>
      <c r="G4" s="15"/>
      <c r="H4" s="1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s="1" customFormat="1" ht="21" customHeight="1">
      <c r="A5" s="17" t="s">
        <v>380</v>
      </c>
      <c r="B5" s="18"/>
      <c r="C5" s="19" t="s">
        <v>7</v>
      </c>
      <c r="D5" s="20"/>
      <c r="E5" s="21"/>
      <c r="F5" s="22" t="s">
        <v>8</v>
      </c>
      <c r="G5" s="20"/>
      <c r="H5" s="2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s="2" customFormat="1" ht="21" customHeight="1">
      <c r="A6" s="17"/>
      <c r="B6" s="18"/>
      <c r="C6" s="24" t="s">
        <v>381</v>
      </c>
      <c r="D6" s="25">
        <v>0</v>
      </c>
      <c r="E6" s="26"/>
      <c r="F6" s="27">
        <v>63.96</v>
      </c>
      <c r="G6" s="28"/>
      <c r="H6" s="2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s="1" customFormat="1" ht="21" customHeight="1">
      <c r="A7" s="17"/>
      <c r="B7" s="18"/>
      <c r="C7" s="24" t="s">
        <v>382</v>
      </c>
      <c r="D7" s="25">
        <v>0</v>
      </c>
      <c r="E7" s="26"/>
      <c r="F7" s="27">
        <v>63.96</v>
      </c>
      <c r="G7" s="28"/>
      <c r="H7" s="2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s="1" customFormat="1" ht="21" customHeight="1">
      <c r="A8" s="30"/>
      <c r="B8" s="31"/>
      <c r="C8" s="24" t="s">
        <v>383</v>
      </c>
      <c r="D8" s="25"/>
      <c r="E8" s="26"/>
      <c r="F8" s="27"/>
      <c r="G8" s="28"/>
      <c r="H8" s="2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s="3" customFormat="1" ht="84.75" customHeight="1">
      <c r="A9" s="32" t="s">
        <v>384</v>
      </c>
      <c r="B9" s="33"/>
      <c r="C9" s="34" t="s">
        <v>385</v>
      </c>
      <c r="D9" s="35"/>
      <c r="E9" s="36"/>
      <c r="F9" s="37"/>
      <c r="G9" s="38"/>
      <c r="H9" s="3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s="3" customFormat="1" ht="21" customHeight="1">
      <c r="A10" s="40" t="s">
        <v>325</v>
      </c>
      <c r="B10" s="41" t="s">
        <v>326</v>
      </c>
      <c r="C10" s="41" t="s">
        <v>327</v>
      </c>
      <c r="D10" s="41" t="s">
        <v>328</v>
      </c>
      <c r="E10" s="42" t="s">
        <v>329</v>
      </c>
      <c r="F10" s="43" t="s">
        <v>328</v>
      </c>
      <c r="G10" s="41" t="s">
        <v>329</v>
      </c>
      <c r="H10" s="44" t="s">
        <v>330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s="3" customFormat="1" ht="21" customHeight="1">
      <c r="A11" s="40"/>
      <c r="B11" s="45" t="s">
        <v>331</v>
      </c>
      <c r="C11" s="46" t="s">
        <v>332</v>
      </c>
      <c r="D11" s="47"/>
      <c r="E11" s="48"/>
      <c r="F11" s="49" t="s">
        <v>386</v>
      </c>
      <c r="G11" s="50" t="s">
        <v>387</v>
      </c>
      <c r="H11" s="5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s="3" customFormat="1" ht="21" customHeight="1" hidden="1">
      <c r="A12" s="40"/>
      <c r="B12" s="45"/>
      <c r="C12" s="46"/>
      <c r="D12" s="47"/>
      <c r="E12" s="48"/>
      <c r="F12" s="49" t="s">
        <v>388</v>
      </c>
      <c r="G12" s="50"/>
      <c r="H12" s="5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s="3" customFormat="1" ht="21" customHeight="1" hidden="1">
      <c r="A13" s="40"/>
      <c r="B13" s="45"/>
      <c r="C13" s="46"/>
      <c r="D13" s="47"/>
      <c r="E13" s="48"/>
      <c r="F13" s="49" t="s">
        <v>338</v>
      </c>
      <c r="G13" s="50"/>
      <c r="H13" s="5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s="3" customFormat="1" ht="30.75" customHeight="1">
      <c r="A14" s="40"/>
      <c r="B14" s="45"/>
      <c r="C14" s="46" t="s">
        <v>339</v>
      </c>
      <c r="D14" s="47"/>
      <c r="E14" s="52"/>
      <c r="F14" s="49" t="s">
        <v>389</v>
      </c>
      <c r="G14" s="53">
        <v>1</v>
      </c>
      <c r="H14" s="5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s="3" customFormat="1" ht="21" customHeight="1" hidden="1">
      <c r="A15" s="40"/>
      <c r="B15" s="45"/>
      <c r="C15" s="46"/>
      <c r="D15" s="47"/>
      <c r="E15" s="48"/>
      <c r="F15" s="49" t="s">
        <v>390</v>
      </c>
      <c r="G15" s="50"/>
      <c r="H15" s="5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s="3" customFormat="1" ht="21" customHeight="1" hidden="1">
      <c r="A16" s="40"/>
      <c r="B16" s="45"/>
      <c r="C16" s="46"/>
      <c r="D16" s="47"/>
      <c r="E16" s="48"/>
      <c r="F16" s="49" t="s">
        <v>338</v>
      </c>
      <c r="G16" s="50"/>
      <c r="H16" s="5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s="3" customFormat="1" ht="42" customHeight="1">
      <c r="A17" s="40"/>
      <c r="B17" s="45"/>
      <c r="C17" s="46" t="s">
        <v>344</v>
      </c>
      <c r="D17" s="47"/>
      <c r="E17" s="48"/>
      <c r="F17" s="49" t="s">
        <v>391</v>
      </c>
      <c r="G17" s="50" t="s">
        <v>392</v>
      </c>
      <c r="H17" s="5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s="3" customFormat="1" ht="21" customHeight="1" hidden="1">
      <c r="A18" s="40"/>
      <c r="B18" s="45"/>
      <c r="C18" s="46"/>
      <c r="D18" s="47"/>
      <c r="E18" s="42"/>
      <c r="F18" s="49" t="s">
        <v>393</v>
      </c>
      <c r="G18" s="41"/>
      <c r="H18" s="5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s="3" customFormat="1" ht="21" customHeight="1" hidden="1">
      <c r="A19" s="40"/>
      <c r="B19" s="45"/>
      <c r="C19" s="46"/>
      <c r="D19" s="47"/>
      <c r="E19" s="42"/>
      <c r="F19" s="49" t="s">
        <v>338</v>
      </c>
      <c r="G19" s="41"/>
      <c r="H19" s="5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8" s="4" customFormat="1" ht="21" customHeight="1">
      <c r="A20" s="40"/>
      <c r="B20" s="45"/>
      <c r="C20" s="46" t="s">
        <v>348</v>
      </c>
      <c r="D20" s="47"/>
      <c r="E20" s="42"/>
      <c r="F20" s="49" t="s">
        <v>394</v>
      </c>
      <c r="G20" s="41" t="s">
        <v>395</v>
      </c>
      <c r="H20" s="54"/>
    </row>
    <row r="21" spans="1:243" s="3" customFormat="1" ht="21" customHeight="1">
      <c r="A21" s="40"/>
      <c r="B21" s="45"/>
      <c r="C21" s="46"/>
      <c r="D21" s="47"/>
      <c r="E21" s="42"/>
      <c r="F21" s="49" t="s">
        <v>396</v>
      </c>
      <c r="G21" s="41" t="s">
        <v>397</v>
      </c>
      <c r="H21" s="5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s="3" customFormat="1" ht="33.75" customHeight="1">
      <c r="A22" s="40"/>
      <c r="B22" s="45"/>
      <c r="C22" s="46"/>
      <c r="D22" s="47"/>
      <c r="E22" s="42"/>
      <c r="F22" s="49" t="s">
        <v>398</v>
      </c>
      <c r="G22" s="41" t="s">
        <v>399</v>
      </c>
      <c r="H22" s="5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s="3" customFormat="1" ht="28.5" customHeight="1">
      <c r="A23" s="40"/>
      <c r="B23" s="45"/>
      <c r="C23" s="46"/>
      <c r="D23" s="47"/>
      <c r="E23" s="55"/>
      <c r="F23" s="49" t="s">
        <v>349</v>
      </c>
      <c r="G23" s="56">
        <v>1</v>
      </c>
      <c r="H23" s="5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s="3" customFormat="1" ht="21" customHeight="1" hidden="1">
      <c r="A24" s="40"/>
      <c r="B24" s="45" t="s">
        <v>351</v>
      </c>
      <c r="C24" s="46" t="s">
        <v>352</v>
      </c>
      <c r="D24" s="47"/>
      <c r="E24" s="42"/>
      <c r="F24" s="49" t="s">
        <v>353</v>
      </c>
      <c r="G24" s="41"/>
      <c r="H24" s="5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43" s="3" customFormat="1" ht="21" customHeight="1" hidden="1">
      <c r="A25" s="40"/>
      <c r="B25" s="45"/>
      <c r="C25" s="46"/>
      <c r="D25" s="47"/>
      <c r="E25" s="42"/>
      <c r="F25" s="49" t="s">
        <v>354</v>
      </c>
      <c r="G25" s="41"/>
      <c r="H25" s="5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1:243" s="3" customFormat="1" ht="21" customHeight="1" hidden="1">
      <c r="A26" s="40"/>
      <c r="B26" s="45"/>
      <c r="C26" s="46"/>
      <c r="D26" s="47"/>
      <c r="E26" s="42"/>
      <c r="F26" s="49" t="s">
        <v>338</v>
      </c>
      <c r="G26" s="41"/>
      <c r="H26" s="5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1:243" s="3" customFormat="1" ht="21" customHeight="1">
      <c r="A27" s="40"/>
      <c r="B27" s="45"/>
      <c r="C27" s="46" t="s">
        <v>355</v>
      </c>
      <c r="D27" s="47"/>
      <c r="E27" s="42"/>
      <c r="F27" s="49" t="s">
        <v>400</v>
      </c>
      <c r="G27" s="41" t="s">
        <v>401</v>
      </c>
      <c r="H27" s="5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1:243" s="3" customFormat="1" ht="21" customHeight="1" hidden="1">
      <c r="A28" s="40"/>
      <c r="B28" s="45"/>
      <c r="C28" s="46"/>
      <c r="D28" s="47"/>
      <c r="E28" s="42"/>
      <c r="F28" s="49" t="s">
        <v>358</v>
      </c>
      <c r="G28" s="41"/>
      <c r="H28" s="5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spans="1:243" s="3" customFormat="1" ht="21" customHeight="1" hidden="1">
      <c r="A29" s="40"/>
      <c r="B29" s="45"/>
      <c r="C29" s="46"/>
      <c r="D29" s="47"/>
      <c r="E29" s="42"/>
      <c r="F29" s="49" t="s">
        <v>338</v>
      </c>
      <c r="G29" s="41"/>
      <c r="H29" s="5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spans="1:243" s="3" customFormat="1" ht="21" customHeight="1" hidden="1">
      <c r="A30" s="40"/>
      <c r="B30" s="45"/>
      <c r="C30" s="46" t="s">
        <v>359</v>
      </c>
      <c r="D30" s="47"/>
      <c r="E30" s="42"/>
      <c r="F30" s="49" t="s">
        <v>360</v>
      </c>
      <c r="G30" s="41"/>
      <c r="H30" s="5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1:243" s="3" customFormat="1" ht="21" customHeight="1" hidden="1">
      <c r="A31" s="40"/>
      <c r="B31" s="45"/>
      <c r="C31" s="46"/>
      <c r="D31" s="47"/>
      <c r="E31" s="42"/>
      <c r="F31" s="49" t="s">
        <v>361</v>
      </c>
      <c r="G31" s="41"/>
      <c r="H31" s="5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1:243" s="3" customFormat="1" ht="21" customHeight="1" hidden="1">
      <c r="A32" s="40"/>
      <c r="B32" s="45"/>
      <c r="C32" s="46"/>
      <c r="D32" s="47"/>
      <c r="E32" s="42"/>
      <c r="F32" s="49" t="s">
        <v>338</v>
      </c>
      <c r="G32" s="41"/>
      <c r="H32" s="5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1:243" s="3" customFormat="1" ht="27" customHeight="1" hidden="1">
      <c r="A33" s="40"/>
      <c r="B33" s="45"/>
      <c r="C33" s="46" t="s">
        <v>362</v>
      </c>
      <c r="D33" s="47"/>
      <c r="E33" s="42"/>
      <c r="F33" s="49" t="s">
        <v>402</v>
      </c>
      <c r="G33" s="41"/>
      <c r="H33" s="5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243" s="3" customFormat="1" ht="27" customHeight="1" hidden="1">
      <c r="A34" s="40"/>
      <c r="B34" s="45"/>
      <c r="C34" s="46"/>
      <c r="D34" s="47"/>
      <c r="E34" s="42"/>
      <c r="F34" s="49" t="s">
        <v>365</v>
      </c>
      <c r="G34" s="41"/>
      <c r="H34" s="4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43" s="3" customFormat="1" ht="21" customHeight="1" hidden="1">
      <c r="A35" s="40"/>
      <c r="B35" s="45"/>
      <c r="C35" s="46"/>
      <c r="D35" s="46"/>
      <c r="E35" s="42"/>
      <c r="F35" s="57" t="s">
        <v>338</v>
      </c>
      <c r="G35" s="41"/>
      <c r="H35" s="4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s="3" customFormat="1" ht="27" customHeight="1">
      <c r="A36" s="40"/>
      <c r="B36" s="41" t="s">
        <v>366</v>
      </c>
      <c r="C36" s="46" t="s">
        <v>367</v>
      </c>
      <c r="D36" s="47"/>
      <c r="E36" s="55"/>
      <c r="F36" s="49" t="s">
        <v>403</v>
      </c>
      <c r="G36" s="56" t="s">
        <v>404</v>
      </c>
      <c r="H36" s="5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s="3" customFormat="1" ht="27" customHeight="1" hidden="1">
      <c r="A37" s="40"/>
      <c r="B37" s="41"/>
      <c r="C37" s="46"/>
      <c r="D37" s="47"/>
      <c r="E37" s="58"/>
      <c r="F37" s="49" t="s">
        <v>405</v>
      </c>
      <c r="G37" s="59"/>
      <c r="H37" s="6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</row>
    <row r="38" spans="1:243" s="3" customFormat="1" ht="21" customHeight="1" hidden="1">
      <c r="A38" s="40"/>
      <c r="B38" s="41"/>
      <c r="C38" s="46"/>
      <c r="D38" s="59"/>
      <c r="E38" s="58"/>
      <c r="F38" s="61" t="s">
        <v>338</v>
      </c>
      <c r="G38" s="59"/>
      <c r="H38" s="6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</row>
    <row r="39" spans="1:243" s="3" customFormat="1" ht="21" customHeight="1">
      <c r="A39" s="40"/>
      <c r="B39" s="45" t="s">
        <v>321</v>
      </c>
      <c r="C39" s="45" t="s">
        <v>338</v>
      </c>
      <c r="D39" s="59"/>
      <c r="E39" s="58"/>
      <c r="F39" s="61" t="s">
        <v>371</v>
      </c>
      <c r="G39" s="59"/>
      <c r="H39" s="6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</row>
    <row r="40" spans="1:243" s="3" customFormat="1" ht="21" customHeight="1">
      <c r="A40" s="40"/>
      <c r="B40" s="45"/>
      <c r="C40" s="45"/>
      <c r="D40" s="59"/>
      <c r="E40" s="58"/>
      <c r="F40" s="61" t="s">
        <v>372</v>
      </c>
      <c r="G40" s="59"/>
      <c r="H40" s="6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</row>
    <row r="41" spans="1:243" s="3" customFormat="1" ht="21" customHeight="1">
      <c r="A41" s="62"/>
      <c r="B41" s="63"/>
      <c r="C41" s="63"/>
      <c r="D41" s="64" t="s">
        <v>338</v>
      </c>
      <c r="E41" s="65"/>
      <c r="F41" s="66" t="s">
        <v>338</v>
      </c>
      <c r="G41" s="64"/>
      <c r="H41" s="6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</row>
    <row r="42" spans="1:243" s="3" customFormat="1" ht="21" customHeight="1">
      <c r="A42" s="6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</row>
    <row r="43" ht="13.5">
      <c r="A43" s="69"/>
    </row>
    <row r="44" ht="13.5">
      <c r="A44" s="69"/>
    </row>
    <row r="45" ht="13.5">
      <c r="A45" s="69"/>
    </row>
    <row r="46" ht="13.5">
      <c r="A46" s="69"/>
    </row>
    <row r="47" ht="13.5">
      <c r="A47" s="69"/>
    </row>
    <row r="48" ht="13.5">
      <c r="A48" s="69"/>
    </row>
    <row r="49" ht="13.5">
      <c r="A49" s="69"/>
    </row>
    <row r="50" ht="13.5">
      <c r="A50" s="69"/>
    </row>
    <row r="51" ht="13.5">
      <c r="A51" s="69"/>
    </row>
    <row r="52" ht="13.5">
      <c r="A52" s="69"/>
    </row>
    <row r="53" ht="13.5">
      <c r="A53" s="69"/>
    </row>
    <row r="54" ht="13.5">
      <c r="A54" s="69"/>
    </row>
    <row r="55" ht="13.5">
      <c r="A55" s="69"/>
    </row>
    <row r="56" ht="13.5">
      <c r="A56" s="69"/>
    </row>
    <row r="57" ht="13.5">
      <c r="A57" s="69"/>
    </row>
    <row r="58" ht="13.5">
      <c r="A58" s="69"/>
    </row>
    <row r="59" ht="13.5">
      <c r="A59" s="69"/>
    </row>
    <row r="60" ht="13.5">
      <c r="A60" s="69"/>
    </row>
    <row r="61" ht="13.5">
      <c r="A61" s="69"/>
    </row>
    <row r="62" ht="13.5">
      <c r="A62" s="69"/>
    </row>
    <row r="63" ht="13.5">
      <c r="A63" s="69"/>
    </row>
  </sheetData>
  <sheetProtection/>
  <mergeCells count="32">
    <mergeCell ref="A2:H2"/>
    <mergeCell ref="A3:B3"/>
    <mergeCell ref="C3:H3"/>
    <mergeCell ref="A4:B4"/>
    <mergeCell ref="E4:H4"/>
    <mergeCell ref="C5:E5"/>
    <mergeCell ref="F5:H5"/>
    <mergeCell ref="D6:E6"/>
    <mergeCell ref="F6:H6"/>
    <mergeCell ref="D7:E7"/>
    <mergeCell ref="F7:H7"/>
    <mergeCell ref="D8:E8"/>
    <mergeCell ref="F8:H8"/>
    <mergeCell ref="A9:B9"/>
    <mergeCell ref="D9:E9"/>
    <mergeCell ref="F9:H9"/>
    <mergeCell ref="A10:A41"/>
    <mergeCell ref="B11:B23"/>
    <mergeCell ref="B24:B35"/>
    <mergeCell ref="B36:B38"/>
    <mergeCell ref="B39:B41"/>
    <mergeCell ref="C11:C13"/>
    <mergeCell ref="C14:C16"/>
    <mergeCell ref="C17:C19"/>
    <mergeCell ref="C20:C23"/>
    <mergeCell ref="C24:C26"/>
    <mergeCell ref="C27:C29"/>
    <mergeCell ref="C30:C32"/>
    <mergeCell ref="C33:C35"/>
    <mergeCell ref="C36:C38"/>
    <mergeCell ref="C39:C41"/>
    <mergeCell ref="A5:B8"/>
  </mergeCells>
  <printOptions horizontalCentered="1"/>
  <pageMargins left="0.39305555555555555" right="0.39305555555555555" top="0.5111111111111111" bottom="0.38958333333333334" header="0.5111111111111111" footer="0.5111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天天</cp:lastModifiedBy>
  <cp:lastPrinted>2014-05-04T07:29:46Z</cp:lastPrinted>
  <dcterms:created xsi:type="dcterms:W3CDTF">2013-03-03T08:22:18Z</dcterms:created>
  <dcterms:modified xsi:type="dcterms:W3CDTF">2022-11-27T08:47:06Z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</Properties>
</file>